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mark C-3 5 JUNE\3.1.1\"/>
    </mc:Choice>
  </mc:AlternateContent>
  <bookViews>
    <workbookView xWindow="0" yWindow="0" windowWidth="23040" windowHeight="10068"/>
  </bookViews>
  <sheets>
    <sheet name="311&amp;313 (2)" sheetId="5" r:id="rId1"/>
    <sheet name="311&amp;313" sheetId="1" r:id="rId2"/>
    <sheet name="Summary 311" sheetId="2" r:id="rId3"/>
    <sheet name="Summary 313" sheetId="4" r:id="rId4"/>
    <sheet name="Sheet3" sheetId="3" r:id="rId5"/>
  </sheets>
  <definedNames>
    <definedName name="_xlnm._FilterDatabase" localSheetId="1" hidden="1">'311&amp;313'!$A$1:$M$23</definedName>
    <definedName name="_xlnm._FilterDatabase" localSheetId="0" hidden="1">'311&amp;313 (2)'!$B$1:$N$57</definedName>
  </definedNames>
  <calcPr calcId="181029"/>
</workbook>
</file>

<file path=xl/calcChain.xml><?xml version="1.0" encoding="utf-8"?>
<calcChain xmlns="http://schemas.openxmlformats.org/spreadsheetml/2006/main">
  <c r="I38" i="1" l="1"/>
  <c r="H38" i="1"/>
  <c r="J38" i="5" l="1"/>
  <c r="I38" i="5"/>
  <c r="I12" i="4" l="1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7" i="4"/>
  <c r="H7" i="4"/>
  <c r="G7" i="4"/>
  <c r="F7" i="4"/>
  <c r="E7" i="4"/>
  <c r="I6" i="4"/>
  <c r="H6" i="4"/>
  <c r="G6" i="4"/>
  <c r="F6" i="4"/>
  <c r="E6" i="4"/>
  <c r="I5" i="4"/>
  <c r="H5" i="4"/>
  <c r="G5" i="4"/>
  <c r="F5" i="4"/>
  <c r="E5" i="4"/>
  <c r="I4" i="4"/>
  <c r="H4" i="4"/>
  <c r="G4" i="4"/>
  <c r="F4" i="4"/>
  <c r="E4" i="4"/>
  <c r="G13" i="4" l="1"/>
  <c r="H13" i="4"/>
  <c r="F13" i="4"/>
  <c r="E13" i="4"/>
  <c r="I13" i="4"/>
  <c r="H12" i="2"/>
  <c r="H11" i="2"/>
  <c r="H10" i="2"/>
  <c r="H9" i="2"/>
  <c r="H8" i="2"/>
  <c r="H7" i="2"/>
  <c r="H6" i="2"/>
  <c r="H5" i="2"/>
  <c r="H4" i="2"/>
  <c r="G12" i="2"/>
  <c r="G11" i="2"/>
  <c r="G10" i="2"/>
  <c r="G9" i="2"/>
  <c r="G8" i="2"/>
  <c r="G7" i="2"/>
  <c r="G6" i="2"/>
  <c r="G5" i="2"/>
  <c r="G4" i="2"/>
  <c r="F12" i="2"/>
  <c r="F11" i="2"/>
  <c r="F10" i="2"/>
  <c r="F9" i="2"/>
  <c r="F8" i="2"/>
  <c r="F7" i="2"/>
  <c r="F6" i="2"/>
  <c r="F5" i="2"/>
  <c r="F4" i="2"/>
  <c r="E12" i="2"/>
  <c r="E11" i="2"/>
  <c r="E10" i="2"/>
  <c r="E9" i="2"/>
  <c r="E8" i="2"/>
  <c r="E7" i="2"/>
  <c r="E6" i="2"/>
  <c r="E5" i="2"/>
  <c r="E4" i="2"/>
  <c r="D12" i="2"/>
  <c r="D11" i="2"/>
  <c r="D10" i="2"/>
  <c r="D9" i="2"/>
  <c r="D8" i="2"/>
  <c r="D7" i="2"/>
  <c r="D6" i="2"/>
  <c r="D5" i="2"/>
  <c r="D4" i="2"/>
  <c r="J13" i="4" l="1"/>
  <c r="E13" i="2"/>
  <c r="D13" i="2"/>
  <c r="F13" i="2"/>
  <c r="H13" i="2"/>
  <c r="G13" i="2"/>
</calcChain>
</file>

<file path=xl/sharedStrings.xml><?xml version="1.0" encoding="utf-8"?>
<sst xmlns="http://schemas.openxmlformats.org/spreadsheetml/2006/main" count="1510" uniqueCount="225">
  <si>
    <t xml:space="preserve">Civil Engineering </t>
  </si>
  <si>
    <t>Feasibility of drinking water supply in villages by gravity flow</t>
  </si>
  <si>
    <t>Prof. V.A.Auti</t>
  </si>
  <si>
    <t>2;00,000/-</t>
  </si>
  <si>
    <t>2 year</t>
  </si>
  <si>
    <t xml:space="preserve">University resacrch grand scheme;BCUD; SPPU Pune  </t>
  </si>
  <si>
    <t xml:space="preserve">Government </t>
  </si>
  <si>
    <t>2015-16</t>
  </si>
  <si>
    <t>Computer Engineering</t>
  </si>
  <si>
    <t>Improving Technology for web information Extraction and classification</t>
  </si>
  <si>
    <t>Prof.G.D.Puri</t>
  </si>
  <si>
    <t>2Years</t>
  </si>
  <si>
    <t>BCUD Pune</t>
  </si>
  <si>
    <t>A Novel Approach for Apprisal Extraction in sentiment analysis using MapReduce Algorithms in Hadoop”</t>
  </si>
  <si>
    <t>Prof.S.B.Bhonde</t>
  </si>
  <si>
    <t>Direct and indirect discrimination prevention in data mining</t>
  </si>
  <si>
    <t>Prof.M.A.Wakchaure</t>
  </si>
  <si>
    <t>Efficinet Increment Mining Algorithm for Frequent itemset by D Block</t>
  </si>
  <si>
    <t>Prof.A.N.Nawathe</t>
  </si>
  <si>
    <t>Automatic Resource Management using Skewness Algorithm in Cloud Computing Environment</t>
  </si>
  <si>
    <t>Prof.S.K.Sonkar</t>
  </si>
  <si>
    <t>2016-17</t>
  </si>
  <si>
    <t>A Novel Author Identification system for anonymous text</t>
  </si>
  <si>
    <t>Prof.M.S.Tamboli</t>
  </si>
  <si>
    <t>Government</t>
  </si>
  <si>
    <t>Improving Technology for Multi-document Text summarization using “Simultaneous cluster and sentence Ranking for News Document set”</t>
  </si>
  <si>
    <t>Prof.S.R.Pandit</t>
  </si>
  <si>
    <t>Non Government</t>
  </si>
  <si>
    <t>NVIDIA GPU Education Center-Received Rs.80, 000/- Hardware Grant for NVIDIA GPU Education Center (CUDA center). In which we received 02 GPU (Graphical Processing Unit)</t>
  </si>
  <si>
    <t>NVIDIA Bangalore</t>
  </si>
  <si>
    <t xml:space="preserve">NVIDIA GPU Education Center-Received Rs.50, 000/- Hardware Grant for NVIDIA GPU Education Center (CUDA center). In which we received 01 GPU(Graphical Processing Unit ) </t>
  </si>
  <si>
    <t>Electrical Engineering</t>
  </si>
  <si>
    <t>Design of Piezoelectric Transducer for high current mesurement</t>
  </si>
  <si>
    <t>1.Pande Arvind Shubhash 2.Bhanegaonkar Tejas Ramesh</t>
  </si>
  <si>
    <t>2 Years</t>
  </si>
  <si>
    <t>BCUD, Savitribai Phule Pune University</t>
  </si>
  <si>
    <t>E&amp;TC Engineering</t>
  </si>
  <si>
    <t>Research Project Name: Design of Multiband Printed Ultra wide band (UWB) Monopole Antenna</t>
  </si>
  <si>
    <t>Dr.Ms.. R.P.Labade, Mr. A. R. Tambe</t>
  </si>
  <si>
    <t>E&amp;TC</t>
  </si>
  <si>
    <t>2,10,000/-</t>
  </si>
  <si>
    <t>2016-18</t>
  </si>
  <si>
    <t>BCUD, SPPU, Pune</t>
  </si>
  <si>
    <t>Research Project Name: Development of secured target tracking system using wireless sensor network</t>
  </si>
  <si>
    <t>Prof. S.R.Jondhale, Mr. S. S. Aher</t>
  </si>
  <si>
    <t>1,40,000/-</t>
  </si>
  <si>
    <t>Information Technology</t>
  </si>
  <si>
    <t>Security Approach for Computer Network based on detection covert channel in TCP/IP Protocol</t>
  </si>
  <si>
    <t>Mr. Ashok Vitthalrao Markad</t>
  </si>
  <si>
    <t>Mechanical Engineering</t>
  </si>
  <si>
    <t>Effect of Elliptical Shape Surface Texturing on Tribological Properties of Polyamide 66 Composites.</t>
  </si>
  <si>
    <t>Prof. A.K.Mishra / G.S.Pendbhaje</t>
  </si>
  <si>
    <t xml:space="preserve">2 years </t>
  </si>
  <si>
    <t>BCUD,Savitribai Phule Pune University, Pune</t>
  </si>
  <si>
    <t>Performance Evaluation of Tribological Properties of Vegetable Oil for I.C. Engines</t>
  </si>
  <si>
    <t>D.S.Bajaj / P.N.Nagare</t>
  </si>
  <si>
    <t>Production Engineering</t>
  </si>
  <si>
    <t>Experimental Investigation and Multi-Objective Optimizations for Burnishing Process</t>
  </si>
  <si>
    <t>R. S. Tajane</t>
  </si>
  <si>
    <t>Production</t>
  </si>
  <si>
    <t>2,00,000</t>
  </si>
  <si>
    <t>2year</t>
  </si>
  <si>
    <t>SPPU, Pune</t>
  </si>
  <si>
    <t>NVIDIA GPU Education Center-Received NVIDA Jetson TK1 Terga GPU Devlopment Kit for Parallel Computing</t>
  </si>
  <si>
    <t>2017-18</t>
  </si>
  <si>
    <t>IEEE-APS for Annual chapter support and special project for blind and dumb students.</t>
  </si>
  <si>
    <t>Dr.Ms.R.P.Labade</t>
  </si>
  <si>
    <t>1,29,422/-</t>
  </si>
  <si>
    <t>IEEE</t>
  </si>
  <si>
    <t>Two days State Level Seminar  on “Recent Trends in Communication and Computing Technologies”</t>
  </si>
  <si>
    <t>2018-19</t>
  </si>
  <si>
    <t>1,00,000/-</t>
  </si>
  <si>
    <t>Advanced inverted metallurgical microscope with image analysis system &amp; micro vickers hardness tester</t>
  </si>
  <si>
    <t>Dr. Vijay Gadakh</t>
  </si>
  <si>
    <t>14,51,000</t>
  </si>
  <si>
    <t>AICTE</t>
  </si>
  <si>
    <t>Modernization of CAD/CAM center of Production Department</t>
  </si>
  <si>
    <t>Dr. B. R. Borkar</t>
  </si>
  <si>
    <t>16,00,000</t>
  </si>
  <si>
    <t>Sr.No.</t>
  </si>
  <si>
    <t>Name of Department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</si>
  <si>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</si>
  <si>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</si>
  <si>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</si>
  <si>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</si>
  <si>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</si>
  <si>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</si>
  <si>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</si>
  <si>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</si>
  <si>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Year</t>
  </si>
  <si>
    <t>3.1.1 Grants received from Government and non-governmental agencies for research projects, endowments, Chairs in the institution during the last five years (INR in Lakhs)  (5)</t>
  </si>
  <si>
    <t>3.1.3 Percentage of  departments having Research projects  funded by government and non government agencies during the last five years (5)</t>
  </si>
  <si>
    <t>Dept</t>
  </si>
  <si>
    <t>CE</t>
  </si>
  <si>
    <t>Comp</t>
  </si>
  <si>
    <t>EE</t>
  </si>
  <si>
    <t>ETC</t>
  </si>
  <si>
    <t>IT</t>
  </si>
  <si>
    <t>ME</t>
  </si>
  <si>
    <t>PE</t>
  </si>
  <si>
    <t>2019-20</t>
  </si>
  <si>
    <t>Civil</t>
  </si>
  <si>
    <t>Electrical</t>
  </si>
  <si>
    <t>Elex</t>
  </si>
  <si>
    <t>Mech</t>
  </si>
  <si>
    <t>Prod</t>
  </si>
  <si>
    <t>MBA</t>
  </si>
  <si>
    <t>Total</t>
  </si>
  <si>
    <t>No of Departments having Research projects</t>
  </si>
  <si>
    <t xml:space="preserve">Percentage of  departments having Research projects  funded by government and non-government agencies </t>
  </si>
  <si>
    <t>Grant for A-View Class Room Setup to T-10 KT Workshops</t>
  </si>
  <si>
    <t>NMEICT Project-IIT Bombay</t>
  </si>
  <si>
    <t>Govt</t>
  </si>
  <si>
    <t>Prof. B.K.Varpe, Mayur Shinde</t>
  </si>
  <si>
    <t>Amrutvahini College of Engineering</t>
  </si>
  <si>
    <t>Non-Government</t>
  </si>
  <si>
    <t>Efficycle 2016,15-18 October 2016 at LPU, Jalandhar Punjab</t>
  </si>
  <si>
    <t>Prof. B.K.Varpe, Hrishikesh Landage</t>
  </si>
  <si>
    <t>ISTE-Two days Program on Symposium-"New Challenges for Data System &amp; Applications"</t>
  </si>
  <si>
    <t>Prof.S.B.Bhonde&amp; K.U.Rahane</t>
  </si>
  <si>
    <t>ISTE</t>
  </si>
  <si>
    <t>QIP-Equipment Grant</t>
  </si>
  <si>
    <t>Prof.AwadheshKumar</t>
  </si>
  <si>
    <t>SPPU Pune</t>
  </si>
  <si>
    <t>QIP-Two days
workshop on "New
Challenges for
Data, Systems &amp;
Applications</t>
  </si>
  <si>
    <t>Electronics Engineering</t>
  </si>
  <si>
    <t>Quality imporvement programme (2018-19)</t>
  </si>
  <si>
    <t xml:space="preserve">Prof. Katariya S. S. &amp;           Prof. Rahane S. B. </t>
  </si>
  <si>
    <t>one day Workshop</t>
  </si>
  <si>
    <t xml:space="preserve">SPPU </t>
  </si>
  <si>
    <t>ISTE-Two days Program on Symposium</t>
  </si>
  <si>
    <t xml:space="preserve">Pradhanmantri Kaushal Vikas Yojana for Technical Education(PMKVY/TI Scheme)-CRM Domestic Non Voice, Domestic IT help desk attendant </t>
  </si>
  <si>
    <t>Pradhanmantri Kaushal Vikas Yojana for Technical Education(PMKVY/TI Scheme)</t>
  </si>
  <si>
    <t>Participated SAE TIFAN 2018 Competition,21 -23 March2018 at MPKV, Rahuri</t>
  </si>
  <si>
    <t>Prof. B.K.Varpe,Kanade Prashant</t>
  </si>
  <si>
    <t>Participated in Future Solar Design Challenge 2019 at Chitkara University, Rajpura, Punjab, 13-16 March 2019 by Team Sunsrikers</t>
  </si>
  <si>
    <t>Kale Vishal,Shirode Sushant</t>
  </si>
  <si>
    <t>Ashish Koli, Pramod Pawar</t>
  </si>
  <si>
    <t>Prof. B.K.Varpe, Shubham Khilari, Londhe Monika</t>
  </si>
  <si>
    <t>Participated Formula Bharat 2019 competition at Coimbatore, Tamilnadu 23-27 January, 2019</t>
  </si>
  <si>
    <t>Prof. B.K.Varpe, Chetan Tule</t>
  </si>
  <si>
    <t>Participated SAE AERO Design Challenge 2019 ,19-22th july 2019, competition at Chennai</t>
  </si>
  <si>
    <t>Prof. B.K.Varpe, Dhoke Shubham</t>
  </si>
  <si>
    <t>Project on, Pneumatic Trainer Kit</t>
  </si>
  <si>
    <t>Dr.P.N. Nagare, Jayesh Nikam, Sahani Archana, Akshada Datir</t>
  </si>
  <si>
    <t>Project on, Cooling Tower Test Rig</t>
  </si>
  <si>
    <t>Prof. V.S.Aher, Ganraj Kotpalliwar, Bhushan Deshmukh</t>
  </si>
  <si>
    <t>Participated SAE TIFAN 2019 Competition,17-20 March 2019 at MPKV, Rahuri</t>
  </si>
  <si>
    <t>Prof. B.K.Varpe,Dale Akash, Navale Yogita</t>
  </si>
  <si>
    <t>Pradhanmantri Kaushal Vikas Yojana for Technical Education(PMKVY/TI Scheme)-Domestic Data Entry operator</t>
  </si>
  <si>
    <t>Training program on "Disaster Management"</t>
  </si>
  <si>
    <t>Prof.S.K.Sonkar &amp; D.R.Patil</t>
  </si>
  <si>
    <t xml:space="preserve">Prof. Rahane S. B. </t>
  </si>
  <si>
    <t>1. Kadlag Sunil Somnath 2. Bhanegaonkar Tejas Ramesh</t>
  </si>
  <si>
    <t>QIP, Savitribai Phule Pune University</t>
  </si>
  <si>
    <t xml:space="preserve">1. Kadlag Sunil Somnath </t>
  </si>
  <si>
    <t>Participated SAE TIFAN 2020 Competition at MPKV, Rahuri Competition not completed</t>
  </si>
  <si>
    <t>Prof. B.K.Varpe,Prashant More</t>
  </si>
  <si>
    <t>134000 +15000=149000</t>
  </si>
  <si>
    <t>Participated SAE Student Formula 2019 competition at Budhha Circuit , Noida, U.P.15-20 July, 2019</t>
  </si>
  <si>
    <t xml:space="preserve">Participated SAE E-Bike 2019 competition at Errode, Tamilnadu
26-29 Sempember,2019
</t>
  </si>
  <si>
    <t>Prof. B.K.Varpe, Rushabh Pipada,Arjun Pawase</t>
  </si>
  <si>
    <t>Participated SAE AERO Design Challenge 2020, 28/02-01/03, 2020 competition at Chennai.</t>
  </si>
  <si>
    <t>Prof. B.K.Varpe,Mohit Dhake ,Ashutosh Kale</t>
  </si>
  <si>
    <t>Electric Two wheeler design challenge</t>
  </si>
  <si>
    <t>Prof. B.K.Varpe, Mayur Mundhe</t>
  </si>
  <si>
    <t>Cyber security &amp; Ethical Hacking</t>
  </si>
  <si>
    <t>Mr. Y.R. Chikane</t>
  </si>
  <si>
    <t>Domestic Data Entry Operator course</t>
  </si>
  <si>
    <t>Ms. A. D. Gawali</t>
  </si>
  <si>
    <t>AICTE, PMKVY</t>
  </si>
  <si>
    <t>Jr. Software Developer</t>
  </si>
  <si>
    <t>Mr.R.B.Pawar</t>
  </si>
  <si>
    <t>Dronatech "Network Security"</t>
  </si>
  <si>
    <t>Dr. M.A. Chaudhari</t>
  </si>
  <si>
    <t>CNC Operator Machining Technician L4</t>
  </si>
  <si>
    <t>Prof. R. S. Tajane</t>
  </si>
  <si>
    <t>Production engineering</t>
  </si>
  <si>
    <t>3,57,000</t>
  </si>
  <si>
    <t>No of Dept.</t>
  </si>
  <si>
    <t>Grants received from Government and non-governmental agencies (in INR)</t>
  </si>
  <si>
    <t>Avg. No. of department for last 5 years</t>
  </si>
  <si>
    <t xml:space="preserve">Two Days Workshop on New Trends In Renewable Energy Sources </t>
  </si>
  <si>
    <t>10 Kw Solar PV on grid Project</t>
  </si>
  <si>
    <t>1 Year</t>
  </si>
  <si>
    <t>1 year</t>
  </si>
  <si>
    <t>1Year</t>
  </si>
  <si>
    <t>1year</t>
  </si>
  <si>
    <r>
      <t>Participated in Final SAE BAJA 2016 18-21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February,2016</t>
    </r>
  </si>
  <si>
    <r>
      <t>Participated SAE 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</si>
  <si>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r>
      <t>Participated SAE E-BAJA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</si>
  <si>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t>Eco Friendly Composite Brake Pad Material</t>
  </si>
  <si>
    <t>Gadakh Sachin Tukaram / D.S.Bajaj</t>
  </si>
  <si>
    <t>Performance evaluation of leaf spring</t>
  </si>
  <si>
    <t>Shirke Makarand B.</t>
  </si>
  <si>
    <t xml:space="preserve">Ergonomic design and modeling of physiotherapy equipments </t>
  </si>
  <si>
    <t xml:space="preserve">Harane Mahesh S. </t>
  </si>
  <si>
    <t>Effect of Weld Angles on Butt Weld Joint Strength</t>
  </si>
  <si>
    <t>Pratap Sopan Shivsharan</t>
  </si>
  <si>
    <t>Analysis of Pneumatic conveyance of granular Coal using computational Fluid Dynamics.</t>
  </si>
  <si>
    <t>Kishor Bhausaheb Deshmukh</t>
  </si>
  <si>
    <t>An Experimental Study on the Design and Operating Parameters Including Nozzle Number Counterflow Vortex Tube</t>
  </si>
  <si>
    <t>Raman Ramdas Vilhekar / D.S.Bajaj</t>
  </si>
  <si>
    <t>International Conference on Advances in Mechanical Engineering</t>
  </si>
  <si>
    <t>Prof. D.S.Bajaj, Prof. V.S.Aher, prof. P.N.Nagare</t>
  </si>
  <si>
    <t>QIP, SPPU, Pune</t>
  </si>
  <si>
    <t>International Workshop on Recent Advances in Welding and Joining</t>
  </si>
  <si>
    <t>Prof. V.S.Gadakh</t>
  </si>
  <si>
    <t>International Workshop on Additive Manufacturing</t>
  </si>
  <si>
    <t>Dr. V.D.Wakchaure</t>
  </si>
  <si>
    <t>International Workshop on Industrial Tribology</t>
  </si>
  <si>
    <t>International workshop on Thermal Engineering: Theory and Applications</t>
  </si>
  <si>
    <t>Prof. K.P.Morankar</t>
  </si>
  <si>
    <t>Two day field work workshop on “Rural Water Supply”</t>
  </si>
  <si>
    <t>Mechanical Engineering (UMA)</t>
  </si>
  <si>
    <t>IRAP, UNISEF</t>
  </si>
  <si>
    <t>Unnat Bharat Abhiyan</t>
  </si>
  <si>
    <t>Mechanical Engineering (UBA)</t>
  </si>
  <si>
    <t>UBA</t>
  </si>
  <si>
    <t>Skill and personality development programme centre for SC/ST students</t>
  </si>
  <si>
    <t xml:space="preserve">Mechanical Engineering </t>
  </si>
  <si>
    <t>AICTE, New Delhi</t>
  </si>
  <si>
    <t>2- Week Faculty Development Program on “Competitive Manufacturing Technologies"</t>
  </si>
  <si>
    <t>Dr. V. D. Wakchaure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</si>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</sst>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2"/>
      <color rgb="FF002060"/>
      <name val="Book Antiqua"/>
      <family val="1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wrapText="1"/>
    </xf>
    <xf numFmtId="0" fontId="3" fillId="7" borderId="2" xfId="0" applyFont="1" applyFill="1" applyBorder="1"/>
    <xf numFmtId="0" fontId="3" fillId="7" borderId="1" xfId="0" applyFont="1" applyFill="1" applyBorder="1"/>
    <xf numFmtId="164" fontId="3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 wrapText="1"/>
    </xf>
    <xf numFmtId="2" fontId="0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0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top" wrapText="1"/>
    </xf>
    <xf numFmtId="2" fontId="0" fillId="2" borderId="0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r>
              <a:rPr lang="en-US" sz="1200">
                <a:solidFill>
                  <a:srgbClr val="002060"/>
                </a:solidFill>
              </a:rPr>
              <a:t>Grants received from Government and non-governmental agencies (Lacks of INR)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311'!$C$13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'Summary 311'!$D$3:$H$3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'Summary 311'!$D$13:$H$13</c:f>
              <c:numCache>
                <c:formatCode>0.000</c:formatCode>
                <c:ptCount val="5"/>
                <c:pt idx="0">
                  <c:v>33.9</c:v>
                </c:pt>
                <c:pt idx="1">
                  <c:v>21.89</c:v>
                </c:pt>
                <c:pt idx="2">
                  <c:v>47.889319999999998</c:v>
                </c:pt>
                <c:pt idx="3">
                  <c:v>40.868580000000001</c:v>
                </c:pt>
                <c:pt idx="4">
                  <c:v>25.8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3A-4D94-9CA4-89C5A02082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4032560"/>
        <c:axId val="344032944"/>
      </c:barChart>
      <c:catAx>
        <c:axId val="34403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4032944"/>
        <c:crosses val="autoZero"/>
        <c:auto val="1"/>
        <c:lblAlgn val="ctr"/>
        <c:lblOffset val="100"/>
        <c:noMultiLvlLbl val="0"/>
      </c:catAx>
      <c:valAx>
        <c:axId val="34403294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344032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Avg. % of  departments having Research projects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313'!$C$13</c:f>
              <c:strCache>
                <c:ptCount val="1"/>
                <c:pt idx="0">
                  <c:v>No of Departments having Research projects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35-4325-9A80-F5B4A1C2A230}"/>
              </c:ext>
            </c:extLst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33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'Summary 313'!$E$3:$J$3</c:f>
              <c:strCache>
                <c:ptCount val="6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Avg. No. of department for last 5 years</c:v>
                </c:pt>
              </c:strCache>
            </c:strRef>
          </c:cat>
          <c:val>
            <c:numRef>
              <c:f>'Summary 313'!$E$13:$J$13</c:f>
              <c:numCache>
                <c:formatCode>0.000</c:formatCode>
                <c:ptCount val="6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 formatCode="0.00">
                  <c:v>2.5555555555555554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35-4325-9A80-F5B4A1C2A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3999800"/>
        <c:axId val="344000184"/>
      </c:barChart>
      <c:catAx>
        <c:axId val="343999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4000184"/>
        <c:crosses val="autoZero"/>
        <c:auto val="1"/>
        <c:lblAlgn val="ctr"/>
        <c:lblOffset val="100"/>
        <c:noMultiLvlLbl val="0"/>
      </c:catAx>
      <c:valAx>
        <c:axId val="344000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 of Dept.</a:t>
                </a:r>
              </a:p>
            </c:rich>
          </c:tx>
          <c:layout>
            <c:manualLayout>
              <c:xMode val="edge"/>
              <c:yMode val="edge"/>
              <c:x val="1.9232050590893397E-2"/>
              <c:y val="0.308128858285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43999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520700</xdr:colOff>
      <xdr:row>1</xdr:row>
      <xdr:rowOff>28575</xdr:rowOff>
    </xdr:from>
    <xdr:to>
      <xdr:col>16</xdr:col>
      <xdr:colOff>215900</xdr:colOff>
      <xdr:row>13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9</xdr:col>
      <xdr:colOff>142875</xdr:colOff>
      <xdr:row>21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05250"/>
          <a:ext cx="4371975" cy="676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11</xdr:col>
      <xdr:colOff>123824</xdr:colOff>
      <xdr:row>1</xdr:row>
      <xdr:rowOff>319087</xdr:rowOff>
    </xdr:from>
    <xdr:to>
      <xdr:col>19</xdr:col>
      <xdr:colOff>552449</xdr:colOff>
      <xdr:row>13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topLeftCell="A66" workbookViewId="0">
      <selection activeCell="J73" sqref="J73"/>
    </sheetView>
  </sheetViews>
  <sheetFormatPr defaultColWidth="9.21875" defaultRowHeight="14.4" x14ac:dyDescent="0.3"/>
  <cols>
    <col min="1" max="1" width="5.44140625" style="25" customWidth="1"/>
    <col min="2" max="2" width="6.44140625" style="76" bestFit="1" customWidth="1"/>
    <col min="3" max="3" width="22.5546875" style="25" bestFit="1" customWidth="1"/>
    <col min="4" max="4" width="9.77734375" style="36" bestFit="1" customWidth="1"/>
    <col min="5" max="5" width="31.77734375" style="25" customWidth="1"/>
    <col min="6" max="6" width="21.77734375" style="25" customWidth="1"/>
    <col min="7" max="7" width="23" style="25" customWidth="1"/>
    <col min="8" max="8" width="9.44140625" style="25" customWidth="1"/>
    <col min="9" max="9" width="9.21875" style="25"/>
    <col min="10" max="10" width="11.33203125" style="36" bestFit="1" customWidth="1"/>
    <col min="11" max="11" width="8.21875" style="25" customWidth="1"/>
    <col min="12" max="12" width="15.77734375" style="25" customWidth="1"/>
    <col min="13" max="13" width="16" style="25" customWidth="1"/>
    <col min="14" max="16384" width="9.21875" style="25"/>
  </cols>
  <sheetData>
    <row r="1" spans="1:25" ht="57.75" customHeight="1" x14ac:dyDescent="0.3">
      <c r="A1" s="25" t="s">
        <v>224</v>
      </c>
      <c r="B1" s="72" t="s">
        <v>79</v>
      </c>
      <c r="C1" s="26" t="s">
        <v>80</v>
      </c>
      <c r="D1" s="27" t="s">
        <v>92</v>
      </c>
      <c r="E1" s="26" t="s">
        <v>81</v>
      </c>
      <c r="F1" s="26" t="s">
        <v>82</v>
      </c>
      <c r="G1" s="26" t="s">
        <v>83</v>
      </c>
      <c r="H1" s="26" t="s">
        <v>84</v>
      </c>
      <c r="I1" s="26" t="s">
        <v>85</v>
      </c>
      <c r="J1" s="27" t="s">
        <v>85</v>
      </c>
      <c r="K1" s="26" t="s">
        <v>86</v>
      </c>
      <c r="L1" s="26" t="s">
        <v>87</v>
      </c>
      <c r="M1" s="26" t="s">
        <v>88</v>
      </c>
      <c r="N1" s="28" t="s">
        <v>89</v>
      </c>
      <c r="P1" s="77" t="s">
        <v>90</v>
      </c>
      <c r="Q1" s="77"/>
      <c r="R1" s="77"/>
      <c r="S1" s="77"/>
      <c r="T1" s="77"/>
      <c r="U1" s="77"/>
      <c r="V1" s="77"/>
      <c r="W1" s="77"/>
      <c r="X1" s="77"/>
      <c r="Y1" s="77"/>
    </row>
    <row r="2" spans="1:25" ht="60.45" customHeight="1" x14ac:dyDescent="0.3">
      <c r="A2" s="25">
        <v>1</v>
      </c>
      <c r="B2" s="73">
        <v>1</v>
      </c>
      <c r="C2" s="15" t="s">
        <v>0</v>
      </c>
      <c r="D2" s="20" t="s">
        <v>93</v>
      </c>
      <c r="E2" s="15" t="s">
        <v>1</v>
      </c>
      <c r="F2" s="15" t="s">
        <v>2</v>
      </c>
      <c r="G2" s="15" t="s">
        <v>0</v>
      </c>
      <c r="H2" s="15" t="s">
        <v>7</v>
      </c>
      <c r="I2" s="15" t="s">
        <v>3</v>
      </c>
      <c r="J2" s="44">
        <v>200000</v>
      </c>
      <c r="K2" s="15" t="s">
        <v>4</v>
      </c>
      <c r="L2" s="15" t="s">
        <v>5</v>
      </c>
      <c r="M2" s="15" t="s">
        <v>6</v>
      </c>
      <c r="N2" s="15" t="s">
        <v>7</v>
      </c>
      <c r="P2" s="77" t="s">
        <v>91</v>
      </c>
      <c r="Q2" s="77"/>
      <c r="R2" s="77"/>
      <c r="S2" s="77"/>
      <c r="T2" s="77"/>
      <c r="U2" s="77"/>
      <c r="V2" s="77"/>
      <c r="W2" s="77"/>
      <c r="X2" s="77"/>
      <c r="Y2" s="77"/>
    </row>
    <row r="3" spans="1:25" ht="60.45" customHeight="1" x14ac:dyDescent="0.3">
      <c r="A3" s="25">
        <v>2</v>
      </c>
      <c r="B3" s="73">
        <v>2</v>
      </c>
      <c r="C3" s="15" t="s">
        <v>8</v>
      </c>
      <c r="D3" s="20" t="s">
        <v>94</v>
      </c>
      <c r="E3" s="15" t="s">
        <v>9</v>
      </c>
      <c r="F3" s="15" t="s">
        <v>10</v>
      </c>
      <c r="G3" s="15" t="s">
        <v>8</v>
      </c>
      <c r="H3" s="15" t="s">
        <v>7</v>
      </c>
      <c r="I3" s="15">
        <v>150000</v>
      </c>
      <c r="J3" s="44">
        <v>150000</v>
      </c>
      <c r="K3" s="15" t="s">
        <v>11</v>
      </c>
      <c r="L3" s="15" t="s">
        <v>12</v>
      </c>
      <c r="M3" s="15" t="s">
        <v>6</v>
      </c>
      <c r="N3" s="15" t="s">
        <v>7</v>
      </c>
    </row>
    <row r="4" spans="1:25" ht="60.45" customHeight="1" x14ac:dyDescent="0.3">
      <c r="A4" s="29">
        <v>3</v>
      </c>
      <c r="B4" s="73">
        <v>3</v>
      </c>
      <c r="C4" s="15" t="s">
        <v>8</v>
      </c>
      <c r="D4" s="20" t="s">
        <v>94</v>
      </c>
      <c r="E4" s="15" t="s">
        <v>13</v>
      </c>
      <c r="F4" s="15" t="s">
        <v>14</v>
      </c>
      <c r="G4" s="15" t="s">
        <v>8</v>
      </c>
      <c r="H4" s="15" t="s">
        <v>7</v>
      </c>
      <c r="I4" s="15">
        <v>140000</v>
      </c>
      <c r="J4" s="44">
        <v>140000</v>
      </c>
      <c r="K4" s="15" t="s">
        <v>11</v>
      </c>
      <c r="L4" s="15" t="s">
        <v>12</v>
      </c>
      <c r="M4" s="15" t="s">
        <v>6</v>
      </c>
      <c r="N4" s="15" t="s">
        <v>7</v>
      </c>
    </row>
    <row r="5" spans="1:25" ht="60.45" customHeight="1" x14ac:dyDescent="0.3">
      <c r="A5" s="29">
        <v>4</v>
      </c>
      <c r="B5" s="73">
        <v>4</v>
      </c>
      <c r="C5" s="15" t="s">
        <v>8</v>
      </c>
      <c r="D5" s="20" t="s">
        <v>94</v>
      </c>
      <c r="E5" s="15" t="s">
        <v>17</v>
      </c>
      <c r="F5" s="15" t="s">
        <v>18</v>
      </c>
      <c r="G5" s="15" t="s">
        <v>8</v>
      </c>
      <c r="H5" s="15" t="s">
        <v>7</v>
      </c>
      <c r="I5" s="15">
        <v>130000</v>
      </c>
      <c r="J5" s="44">
        <v>130000</v>
      </c>
      <c r="K5" s="15" t="s">
        <v>11</v>
      </c>
      <c r="L5" s="15" t="s">
        <v>12</v>
      </c>
      <c r="M5" s="15" t="s">
        <v>6</v>
      </c>
      <c r="N5" s="15" t="s">
        <v>7</v>
      </c>
    </row>
    <row r="6" spans="1:25" ht="60.45" customHeight="1" x14ac:dyDescent="0.3">
      <c r="A6" s="29">
        <v>5</v>
      </c>
      <c r="B6" s="73">
        <v>5</v>
      </c>
      <c r="C6" s="15" t="s">
        <v>8</v>
      </c>
      <c r="D6" s="20" t="s">
        <v>94</v>
      </c>
      <c r="E6" s="15" t="s">
        <v>15</v>
      </c>
      <c r="F6" s="15" t="s">
        <v>16</v>
      </c>
      <c r="G6" s="15" t="s">
        <v>8</v>
      </c>
      <c r="H6" s="15" t="s">
        <v>7</v>
      </c>
      <c r="I6" s="15">
        <v>100000</v>
      </c>
      <c r="J6" s="44">
        <v>100000</v>
      </c>
      <c r="K6" s="15" t="s">
        <v>11</v>
      </c>
      <c r="L6" s="15" t="s">
        <v>12</v>
      </c>
      <c r="M6" s="15" t="s">
        <v>6</v>
      </c>
      <c r="N6" s="15" t="s">
        <v>7</v>
      </c>
    </row>
    <row r="7" spans="1:25" ht="60.45" customHeight="1" x14ac:dyDescent="0.3">
      <c r="A7" s="29">
        <v>6</v>
      </c>
      <c r="B7" s="73">
        <v>8</v>
      </c>
      <c r="C7" s="30" t="s">
        <v>8</v>
      </c>
      <c r="D7" s="20" t="s">
        <v>94</v>
      </c>
      <c r="E7" s="30" t="s">
        <v>110</v>
      </c>
      <c r="F7" s="30" t="s">
        <v>14</v>
      </c>
      <c r="G7" s="17" t="s">
        <v>8</v>
      </c>
      <c r="H7" s="15" t="s">
        <v>7</v>
      </c>
      <c r="I7" s="17">
        <v>280000</v>
      </c>
      <c r="J7" s="45">
        <v>280000</v>
      </c>
      <c r="K7" s="16" t="s">
        <v>34</v>
      </c>
      <c r="L7" s="17" t="s">
        <v>111</v>
      </c>
      <c r="M7" s="17" t="s">
        <v>112</v>
      </c>
      <c r="N7" s="15" t="s">
        <v>7</v>
      </c>
    </row>
    <row r="8" spans="1:25" ht="60.45" customHeight="1" x14ac:dyDescent="0.3">
      <c r="A8" s="29">
        <v>7</v>
      </c>
      <c r="B8" s="73">
        <v>7</v>
      </c>
      <c r="C8" s="15" t="s">
        <v>31</v>
      </c>
      <c r="D8" s="20" t="s">
        <v>95</v>
      </c>
      <c r="E8" s="15" t="s">
        <v>32</v>
      </c>
      <c r="F8" s="17" t="s">
        <v>33</v>
      </c>
      <c r="G8" s="16" t="s">
        <v>31</v>
      </c>
      <c r="H8" s="15" t="s">
        <v>7</v>
      </c>
      <c r="I8" s="16">
        <v>130000</v>
      </c>
      <c r="J8" s="45">
        <v>130000</v>
      </c>
      <c r="K8" s="16" t="s">
        <v>34</v>
      </c>
      <c r="L8" s="16" t="s">
        <v>35</v>
      </c>
      <c r="M8" s="16" t="s">
        <v>24</v>
      </c>
      <c r="N8" s="15" t="s">
        <v>7</v>
      </c>
    </row>
    <row r="9" spans="1:25" ht="60.45" customHeight="1" x14ac:dyDescent="0.3">
      <c r="A9" s="29">
        <v>8</v>
      </c>
      <c r="B9" s="73">
        <v>6</v>
      </c>
      <c r="C9" s="15" t="s">
        <v>46</v>
      </c>
      <c r="D9" s="20" t="s">
        <v>97</v>
      </c>
      <c r="E9" s="16" t="s">
        <v>47</v>
      </c>
      <c r="F9" s="16" t="s">
        <v>48</v>
      </c>
      <c r="G9" s="16" t="s">
        <v>46</v>
      </c>
      <c r="H9" s="15" t="s">
        <v>7</v>
      </c>
      <c r="I9" s="16">
        <v>160000</v>
      </c>
      <c r="J9" s="45">
        <v>160000</v>
      </c>
      <c r="K9" s="16" t="s">
        <v>11</v>
      </c>
      <c r="L9" s="16" t="s">
        <v>12</v>
      </c>
      <c r="M9" s="16" t="s">
        <v>27</v>
      </c>
      <c r="N9" s="15" t="s">
        <v>7</v>
      </c>
    </row>
    <row r="10" spans="1:25" ht="60.45" customHeight="1" x14ac:dyDescent="0.3">
      <c r="A10" s="29">
        <v>9</v>
      </c>
      <c r="B10" s="73">
        <v>55</v>
      </c>
      <c r="C10" s="15" t="s">
        <v>46</v>
      </c>
      <c r="D10" s="20" t="s">
        <v>97</v>
      </c>
      <c r="E10" s="15" t="s">
        <v>173</v>
      </c>
      <c r="F10" s="16" t="s">
        <v>174</v>
      </c>
      <c r="G10" s="15" t="s">
        <v>46</v>
      </c>
      <c r="H10" s="16" t="s">
        <v>7</v>
      </c>
      <c r="I10" s="18">
        <v>100000</v>
      </c>
      <c r="J10" s="45">
        <v>100000</v>
      </c>
      <c r="K10" s="16" t="s">
        <v>4</v>
      </c>
      <c r="L10" s="15" t="s">
        <v>62</v>
      </c>
      <c r="M10" s="15" t="s">
        <v>24</v>
      </c>
      <c r="N10" s="16" t="s">
        <v>7</v>
      </c>
    </row>
    <row r="11" spans="1:25" ht="60.45" customHeight="1" x14ac:dyDescent="0.3">
      <c r="A11" s="29">
        <v>10</v>
      </c>
      <c r="B11" s="73">
        <v>9</v>
      </c>
      <c r="C11" s="30" t="s">
        <v>49</v>
      </c>
      <c r="D11" s="20" t="s">
        <v>98</v>
      </c>
      <c r="E11" s="30" t="s">
        <v>188</v>
      </c>
      <c r="F11" s="30" t="s">
        <v>113</v>
      </c>
      <c r="G11" s="30" t="s">
        <v>49</v>
      </c>
      <c r="H11" s="15" t="s">
        <v>7</v>
      </c>
      <c r="I11" s="31">
        <v>700000</v>
      </c>
      <c r="J11" s="46">
        <v>700000</v>
      </c>
      <c r="K11" s="17" t="s">
        <v>186</v>
      </c>
      <c r="L11" s="17" t="s">
        <v>114</v>
      </c>
      <c r="M11" s="17" t="s">
        <v>115</v>
      </c>
      <c r="N11" s="15" t="s">
        <v>7</v>
      </c>
    </row>
    <row r="12" spans="1:25" ht="60.45" customHeight="1" x14ac:dyDescent="0.3">
      <c r="A12" s="29">
        <v>11</v>
      </c>
      <c r="B12" s="74">
        <v>57</v>
      </c>
      <c r="C12" s="38" t="s">
        <v>49</v>
      </c>
      <c r="D12" s="20" t="s">
        <v>98</v>
      </c>
      <c r="E12" s="51" t="s">
        <v>191</v>
      </c>
      <c r="F12" s="51" t="s">
        <v>192</v>
      </c>
      <c r="G12" s="38" t="s">
        <v>49</v>
      </c>
      <c r="H12" s="40" t="s">
        <v>7</v>
      </c>
      <c r="I12" s="62">
        <v>150000</v>
      </c>
      <c r="J12" s="66">
        <v>150000</v>
      </c>
      <c r="K12" s="38" t="s">
        <v>52</v>
      </c>
      <c r="L12" s="37" t="s">
        <v>53</v>
      </c>
      <c r="M12" s="5" t="s">
        <v>24</v>
      </c>
      <c r="N12" s="15"/>
    </row>
    <row r="13" spans="1:25" ht="60.45" customHeight="1" x14ac:dyDescent="0.3">
      <c r="A13" s="29">
        <v>12</v>
      </c>
      <c r="B13" s="74">
        <v>58</v>
      </c>
      <c r="C13" s="38" t="s">
        <v>49</v>
      </c>
      <c r="D13" s="20" t="s">
        <v>98</v>
      </c>
      <c r="E13" s="51" t="s">
        <v>193</v>
      </c>
      <c r="F13" s="51" t="s">
        <v>194</v>
      </c>
      <c r="G13" s="38" t="s">
        <v>49</v>
      </c>
      <c r="H13" s="40" t="s">
        <v>7</v>
      </c>
      <c r="I13" s="64">
        <v>140000</v>
      </c>
      <c r="J13" s="69">
        <v>140000</v>
      </c>
      <c r="K13" s="38" t="s">
        <v>52</v>
      </c>
      <c r="L13" s="37" t="s">
        <v>53</v>
      </c>
      <c r="M13" s="5" t="s">
        <v>24</v>
      </c>
      <c r="N13" s="15"/>
    </row>
    <row r="14" spans="1:25" ht="60.45" customHeight="1" x14ac:dyDescent="0.3">
      <c r="A14" s="29">
        <v>13</v>
      </c>
      <c r="B14" s="74">
        <v>59</v>
      </c>
      <c r="C14" s="38" t="s">
        <v>49</v>
      </c>
      <c r="D14" s="20" t="s">
        <v>98</v>
      </c>
      <c r="E14" s="51" t="s">
        <v>195</v>
      </c>
      <c r="F14" s="51" t="s">
        <v>196</v>
      </c>
      <c r="G14" s="38" t="s">
        <v>49</v>
      </c>
      <c r="H14" s="40" t="s">
        <v>7</v>
      </c>
      <c r="I14" s="62">
        <v>240000</v>
      </c>
      <c r="J14" s="66">
        <v>240000</v>
      </c>
      <c r="K14" s="38" t="s">
        <v>52</v>
      </c>
      <c r="L14" s="37" t="s">
        <v>53</v>
      </c>
      <c r="M14" s="5" t="s">
        <v>24</v>
      </c>
      <c r="N14" s="15"/>
    </row>
    <row r="15" spans="1:25" ht="60.45" customHeight="1" x14ac:dyDescent="0.3">
      <c r="A15" s="29">
        <v>14</v>
      </c>
      <c r="B15" s="74">
        <v>60</v>
      </c>
      <c r="C15" s="38" t="s">
        <v>49</v>
      </c>
      <c r="D15" s="20" t="s">
        <v>98</v>
      </c>
      <c r="E15" s="51" t="s">
        <v>197</v>
      </c>
      <c r="F15" s="51" t="s">
        <v>198</v>
      </c>
      <c r="G15" s="38" t="s">
        <v>49</v>
      </c>
      <c r="H15" s="40" t="s">
        <v>7</v>
      </c>
      <c r="I15" s="62">
        <v>150000</v>
      </c>
      <c r="J15" s="66">
        <v>150000</v>
      </c>
      <c r="K15" s="38" t="s">
        <v>52</v>
      </c>
      <c r="L15" s="37" t="s">
        <v>53</v>
      </c>
      <c r="M15" s="5" t="s">
        <v>24</v>
      </c>
      <c r="N15" s="15"/>
    </row>
    <row r="16" spans="1:25" ht="60.45" customHeight="1" x14ac:dyDescent="0.3">
      <c r="A16" s="29">
        <v>15</v>
      </c>
      <c r="B16" s="74">
        <v>61</v>
      </c>
      <c r="C16" s="38" t="s">
        <v>49</v>
      </c>
      <c r="D16" s="20" t="s">
        <v>98</v>
      </c>
      <c r="E16" s="51" t="s">
        <v>199</v>
      </c>
      <c r="F16" s="51" t="s">
        <v>200</v>
      </c>
      <c r="G16" s="38" t="s">
        <v>49</v>
      </c>
      <c r="H16" s="40" t="s">
        <v>7</v>
      </c>
      <c r="I16" s="62">
        <v>190000</v>
      </c>
      <c r="J16" s="66">
        <v>190000</v>
      </c>
      <c r="K16" s="38" t="s">
        <v>52</v>
      </c>
      <c r="L16" s="37" t="s">
        <v>53</v>
      </c>
      <c r="M16" s="5" t="s">
        <v>24</v>
      </c>
      <c r="N16" s="15"/>
    </row>
    <row r="17" spans="1:14" ht="60.45" customHeight="1" x14ac:dyDescent="0.3">
      <c r="A17" s="29">
        <v>16</v>
      </c>
      <c r="B17" s="74">
        <v>62</v>
      </c>
      <c r="C17" s="38" t="s">
        <v>49</v>
      </c>
      <c r="D17" s="20" t="s">
        <v>98</v>
      </c>
      <c r="E17" s="51" t="s">
        <v>201</v>
      </c>
      <c r="F17" s="51" t="s">
        <v>202</v>
      </c>
      <c r="G17" s="38" t="s">
        <v>49</v>
      </c>
      <c r="H17" s="40" t="s">
        <v>7</v>
      </c>
      <c r="I17" s="62">
        <v>130000</v>
      </c>
      <c r="J17" s="66">
        <v>130000</v>
      </c>
      <c r="K17" s="38" t="s">
        <v>52</v>
      </c>
      <c r="L17" s="37" t="s">
        <v>53</v>
      </c>
      <c r="M17" s="5" t="s">
        <v>24</v>
      </c>
      <c r="N17" s="15"/>
    </row>
    <row r="18" spans="1:14" ht="60.45" customHeight="1" x14ac:dyDescent="0.3">
      <c r="A18" s="29">
        <v>17</v>
      </c>
      <c r="B18" s="74">
        <v>63</v>
      </c>
      <c r="C18" s="38" t="s">
        <v>49</v>
      </c>
      <c r="D18" s="20" t="s">
        <v>98</v>
      </c>
      <c r="E18" s="39" t="s">
        <v>203</v>
      </c>
      <c r="F18" s="39" t="s">
        <v>204</v>
      </c>
      <c r="G18" s="38" t="s">
        <v>49</v>
      </c>
      <c r="H18" s="40" t="s">
        <v>7</v>
      </c>
      <c r="I18" s="40">
        <v>300000</v>
      </c>
      <c r="J18" s="48">
        <v>300000</v>
      </c>
      <c r="K18" s="40" t="s">
        <v>185</v>
      </c>
      <c r="L18" s="39" t="s">
        <v>205</v>
      </c>
      <c r="M18" s="5" t="s">
        <v>24</v>
      </c>
      <c r="N18" s="15"/>
    </row>
    <row r="19" spans="1:14" ht="60.45" customHeight="1" x14ac:dyDescent="0.3">
      <c r="A19" s="29">
        <v>18</v>
      </c>
      <c r="B19" s="73">
        <v>11</v>
      </c>
      <c r="C19" s="30" t="s">
        <v>8</v>
      </c>
      <c r="D19" s="20" t="s">
        <v>94</v>
      </c>
      <c r="E19" s="30" t="s">
        <v>118</v>
      </c>
      <c r="F19" s="17" t="s">
        <v>119</v>
      </c>
      <c r="G19" s="17" t="s">
        <v>8</v>
      </c>
      <c r="H19" s="17" t="s">
        <v>21</v>
      </c>
      <c r="I19" s="17">
        <v>10000</v>
      </c>
      <c r="J19" s="45">
        <v>10000</v>
      </c>
      <c r="K19" s="16" t="s">
        <v>184</v>
      </c>
      <c r="L19" s="17" t="s">
        <v>120</v>
      </c>
      <c r="M19" s="17" t="s">
        <v>112</v>
      </c>
      <c r="N19" s="17" t="s">
        <v>21</v>
      </c>
    </row>
    <row r="20" spans="1:14" ht="60.45" customHeight="1" x14ac:dyDescent="0.3">
      <c r="A20" s="29">
        <v>19</v>
      </c>
      <c r="B20" s="73">
        <v>12</v>
      </c>
      <c r="C20" s="30" t="s">
        <v>8</v>
      </c>
      <c r="D20" s="20" t="s">
        <v>94</v>
      </c>
      <c r="E20" s="17" t="s">
        <v>121</v>
      </c>
      <c r="F20" s="17" t="s">
        <v>122</v>
      </c>
      <c r="G20" s="17" t="s">
        <v>8</v>
      </c>
      <c r="H20" s="17" t="s">
        <v>21</v>
      </c>
      <c r="I20" s="17">
        <v>100000</v>
      </c>
      <c r="J20" s="45">
        <v>100000</v>
      </c>
      <c r="K20" s="16" t="s">
        <v>184</v>
      </c>
      <c r="L20" s="17" t="s">
        <v>123</v>
      </c>
      <c r="M20" s="17" t="s">
        <v>112</v>
      </c>
      <c r="N20" s="17" t="s">
        <v>21</v>
      </c>
    </row>
    <row r="21" spans="1:14" ht="60.45" customHeight="1" x14ac:dyDescent="0.3">
      <c r="A21" s="29">
        <v>20</v>
      </c>
      <c r="B21" s="73">
        <v>13</v>
      </c>
      <c r="C21" s="30" t="s">
        <v>8</v>
      </c>
      <c r="D21" s="20" t="s">
        <v>94</v>
      </c>
      <c r="E21" s="30" t="s">
        <v>124</v>
      </c>
      <c r="F21" s="17" t="s">
        <v>18</v>
      </c>
      <c r="G21" s="17" t="s">
        <v>8</v>
      </c>
      <c r="H21" s="17" t="s">
        <v>21</v>
      </c>
      <c r="I21" s="17">
        <v>100000</v>
      </c>
      <c r="J21" s="45">
        <v>100000</v>
      </c>
      <c r="K21" s="16" t="s">
        <v>184</v>
      </c>
      <c r="L21" s="17" t="s">
        <v>123</v>
      </c>
      <c r="M21" s="17" t="s">
        <v>112</v>
      </c>
      <c r="N21" s="17" t="s">
        <v>21</v>
      </c>
    </row>
    <row r="22" spans="1:14" ht="60.45" customHeight="1" x14ac:dyDescent="0.3">
      <c r="A22" s="29">
        <v>21</v>
      </c>
      <c r="B22" s="73">
        <v>14</v>
      </c>
      <c r="C22" s="30" t="s">
        <v>8</v>
      </c>
      <c r="D22" s="20" t="s">
        <v>94</v>
      </c>
      <c r="E22" s="30" t="s">
        <v>19</v>
      </c>
      <c r="F22" s="30" t="s">
        <v>20</v>
      </c>
      <c r="G22" s="17" t="s">
        <v>8</v>
      </c>
      <c r="H22" s="17" t="s">
        <v>21</v>
      </c>
      <c r="I22" s="30">
        <v>90000</v>
      </c>
      <c r="J22" s="44">
        <v>90000</v>
      </c>
      <c r="K22" s="16" t="s">
        <v>184</v>
      </c>
      <c r="L22" s="17" t="s">
        <v>12</v>
      </c>
      <c r="M22" s="30" t="s">
        <v>6</v>
      </c>
      <c r="N22" s="17" t="s">
        <v>21</v>
      </c>
    </row>
    <row r="23" spans="1:14" ht="60.45" customHeight="1" x14ac:dyDescent="0.3">
      <c r="A23" s="29">
        <v>22</v>
      </c>
      <c r="B23" s="73">
        <v>15</v>
      </c>
      <c r="C23" s="30" t="s">
        <v>8</v>
      </c>
      <c r="D23" s="20" t="s">
        <v>94</v>
      </c>
      <c r="E23" s="30" t="s">
        <v>22</v>
      </c>
      <c r="F23" s="30" t="s">
        <v>23</v>
      </c>
      <c r="G23" s="17" t="s">
        <v>8</v>
      </c>
      <c r="H23" s="17" t="s">
        <v>21</v>
      </c>
      <c r="I23" s="30">
        <v>100000</v>
      </c>
      <c r="J23" s="44">
        <v>100000</v>
      </c>
      <c r="K23" s="17" t="s">
        <v>11</v>
      </c>
      <c r="L23" s="17" t="s">
        <v>12</v>
      </c>
      <c r="M23" s="30" t="s">
        <v>24</v>
      </c>
      <c r="N23" s="17" t="s">
        <v>21</v>
      </c>
    </row>
    <row r="24" spans="1:14" ht="60.45" customHeight="1" x14ac:dyDescent="0.3">
      <c r="A24" s="29">
        <v>23</v>
      </c>
      <c r="B24" s="73">
        <v>16</v>
      </c>
      <c r="C24" s="30" t="s">
        <v>8</v>
      </c>
      <c r="D24" s="20" t="s">
        <v>94</v>
      </c>
      <c r="E24" s="30" t="s">
        <v>25</v>
      </c>
      <c r="F24" s="30" t="s">
        <v>26</v>
      </c>
      <c r="G24" s="17" t="s">
        <v>8</v>
      </c>
      <c r="H24" s="17" t="s">
        <v>21</v>
      </c>
      <c r="I24" s="30">
        <v>59000</v>
      </c>
      <c r="J24" s="44">
        <v>59000</v>
      </c>
      <c r="K24" s="17" t="s">
        <v>11</v>
      </c>
      <c r="L24" s="17" t="s">
        <v>12</v>
      </c>
      <c r="M24" s="17" t="s">
        <v>27</v>
      </c>
      <c r="N24" s="17" t="s">
        <v>21</v>
      </c>
    </row>
    <row r="25" spans="1:14" ht="60.45" customHeight="1" x14ac:dyDescent="0.3">
      <c r="A25" s="29">
        <v>24</v>
      </c>
      <c r="B25" s="73">
        <v>17</v>
      </c>
      <c r="C25" s="30" t="s">
        <v>8</v>
      </c>
      <c r="D25" s="20" t="s">
        <v>94</v>
      </c>
      <c r="E25" s="30" t="s">
        <v>28</v>
      </c>
      <c r="F25" s="17" t="s">
        <v>20</v>
      </c>
      <c r="G25" s="17" t="s">
        <v>8</v>
      </c>
      <c r="H25" s="17" t="s">
        <v>21</v>
      </c>
      <c r="I25" s="17">
        <v>80000</v>
      </c>
      <c r="J25" s="45">
        <v>80000</v>
      </c>
      <c r="K25" s="17" t="s">
        <v>187</v>
      </c>
      <c r="L25" s="17" t="s">
        <v>29</v>
      </c>
      <c r="M25" s="17" t="s">
        <v>27</v>
      </c>
      <c r="N25" s="17" t="s">
        <v>21</v>
      </c>
    </row>
    <row r="26" spans="1:14" ht="60.45" customHeight="1" x14ac:dyDescent="0.3">
      <c r="A26" s="29">
        <v>25</v>
      </c>
      <c r="B26" s="73">
        <v>18</v>
      </c>
      <c r="C26" s="30" t="s">
        <v>8</v>
      </c>
      <c r="D26" s="20" t="s">
        <v>94</v>
      </c>
      <c r="E26" s="30" t="s">
        <v>30</v>
      </c>
      <c r="F26" s="17" t="s">
        <v>20</v>
      </c>
      <c r="G26" s="17" t="s">
        <v>8</v>
      </c>
      <c r="H26" s="17" t="s">
        <v>21</v>
      </c>
      <c r="I26" s="17">
        <v>50000</v>
      </c>
      <c r="J26" s="45">
        <v>50000</v>
      </c>
      <c r="K26" s="17" t="s">
        <v>187</v>
      </c>
      <c r="L26" s="17" t="s">
        <v>29</v>
      </c>
      <c r="M26" s="17" t="s">
        <v>27</v>
      </c>
      <c r="N26" s="17" t="s">
        <v>21</v>
      </c>
    </row>
    <row r="27" spans="1:14" ht="60.45" customHeight="1" x14ac:dyDescent="0.3">
      <c r="A27" s="29">
        <v>26</v>
      </c>
      <c r="B27" s="73">
        <v>19</v>
      </c>
      <c r="C27" s="30" t="s">
        <v>31</v>
      </c>
      <c r="D27" s="20" t="s">
        <v>95</v>
      </c>
      <c r="E27" s="30" t="s">
        <v>32</v>
      </c>
      <c r="F27" s="30" t="s">
        <v>33</v>
      </c>
      <c r="G27" s="30" t="s">
        <v>31</v>
      </c>
      <c r="H27" s="17" t="s">
        <v>21</v>
      </c>
      <c r="I27" s="30">
        <v>130000</v>
      </c>
      <c r="J27" s="44">
        <v>130000</v>
      </c>
      <c r="K27" s="30" t="s">
        <v>34</v>
      </c>
      <c r="L27" s="30" t="s">
        <v>35</v>
      </c>
      <c r="M27" s="30" t="s">
        <v>24</v>
      </c>
      <c r="N27" s="17" t="s">
        <v>21</v>
      </c>
    </row>
    <row r="28" spans="1:14" ht="60.45" customHeight="1" x14ac:dyDescent="0.3">
      <c r="A28" s="29">
        <v>27</v>
      </c>
      <c r="B28" s="73">
        <v>24</v>
      </c>
      <c r="C28" s="15" t="s">
        <v>125</v>
      </c>
      <c r="D28" s="20" t="s">
        <v>103</v>
      </c>
      <c r="E28" s="15" t="s">
        <v>126</v>
      </c>
      <c r="F28" s="15" t="s">
        <v>127</v>
      </c>
      <c r="G28" s="16" t="s">
        <v>125</v>
      </c>
      <c r="H28" s="16" t="s">
        <v>21</v>
      </c>
      <c r="I28" s="16">
        <v>60000</v>
      </c>
      <c r="J28" s="45">
        <v>60000</v>
      </c>
      <c r="K28" s="15" t="s">
        <v>128</v>
      </c>
      <c r="L28" s="16" t="s">
        <v>129</v>
      </c>
      <c r="M28" s="16" t="s">
        <v>24</v>
      </c>
      <c r="N28" s="16" t="s">
        <v>21</v>
      </c>
    </row>
    <row r="29" spans="1:14" ht="60.45" customHeight="1" x14ac:dyDescent="0.3">
      <c r="A29" s="29">
        <v>28</v>
      </c>
      <c r="B29" s="73">
        <v>20</v>
      </c>
      <c r="C29" s="30" t="s">
        <v>36</v>
      </c>
      <c r="D29" s="20" t="s">
        <v>96</v>
      </c>
      <c r="E29" s="30" t="s">
        <v>37</v>
      </c>
      <c r="F29" s="30" t="s">
        <v>38</v>
      </c>
      <c r="G29" s="30" t="s">
        <v>39</v>
      </c>
      <c r="H29" s="30" t="s">
        <v>21</v>
      </c>
      <c r="I29" s="30" t="s">
        <v>40</v>
      </c>
      <c r="J29" s="44">
        <v>210000</v>
      </c>
      <c r="K29" s="30" t="s">
        <v>41</v>
      </c>
      <c r="L29" s="17" t="s">
        <v>42</v>
      </c>
      <c r="M29" s="30" t="s">
        <v>24</v>
      </c>
      <c r="N29" s="30" t="s">
        <v>21</v>
      </c>
    </row>
    <row r="30" spans="1:14" ht="60.45" customHeight="1" x14ac:dyDescent="0.3">
      <c r="A30" s="29">
        <v>29</v>
      </c>
      <c r="B30" s="73">
        <v>21</v>
      </c>
      <c r="C30" s="30" t="s">
        <v>36</v>
      </c>
      <c r="D30" s="20" t="s">
        <v>96</v>
      </c>
      <c r="E30" s="30" t="s">
        <v>43</v>
      </c>
      <c r="F30" s="30" t="s">
        <v>44</v>
      </c>
      <c r="G30" s="30" t="s">
        <v>39</v>
      </c>
      <c r="H30" s="30" t="s">
        <v>21</v>
      </c>
      <c r="I30" s="30" t="s">
        <v>45</v>
      </c>
      <c r="J30" s="44">
        <v>140000</v>
      </c>
      <c r="K30" s="30" t="s">
        <v>41</v>
      </c>
      <c r="L30" s="17" t="s">
        <v>42</v>
      </c>
      <c r="M30" s="30" t="s">
        <v>24</v>
      </c>
      <c r="N30" s="30" t="s">
        <v>21</v>
      </c>
    </row>
    <row r="31" spans="1:14" ht="60.45" customHeight="1" x14ac:dyDescent="0.3">
      <c r="A31" s="29">
        <v>30</v>
      </c>
      <c r="B31" s="73">
        <v>10</v>
      </c>
      <c r="C31" s="30" t="s">
        <v>49</v>
      </c>
      <c r="D31" s="20" t="s">
        <v>98</v>
      </c>
      <c r="E31" s="30" t="s">
        <v>116</v>
      </c>
      <c r="F31" s="17" t="s">
        <v>117</v>
      </c>
      <c r="G31" s="30" t="s">
        <v>49</v>
      </c>
      <c r="H31" s="17" t="s">
        <v>21</v>
      </c>
      <c r="I31" s="32">
        <v>100000</v>
      </c>
      <c r="J31" s="47">
        <v>100000</v>
      </c>
      <c r="K31" s="17" t="s">
        <v>187</v>
      </c>
      <c r="L31" s="17" t="s">
        <v>114</v>
      </c>
      <c r="M31" s="17" t="s">
        <v>115</v>
      </c>
      <c r="N31" s="17" t="s">
        <v>21</v>
      </c>
    </row>
    <row r="32" spans="1:14" ht="60.45" customHeight="1" x14ac:dyDescent="0.3">
      <c r="A32" s="29">
        <v>31</v>
      </c>
      <c r="B32" s="73">
        <v>22</v>
      </c>
      <c r="C32" s="30" t="s">
        <v>49</v>
      </c>
      <c r="D32" s="20" t="s">
        <v>98</v>
      </c>
      <c r="E32" s="30" t="s">
        <v>50</v>
      </c>
      <c r="F32" s="30" t="s">
        <v>51</v>
      </c>
      <c r="G32" s="17" t="s">
        <v>49</v>
      </c>
      <c r="H32" s="17" t="s">
        <v>21</v>
      </c>
      <c r="I32" s="30">
        <v>2.2999999999999998</v>
      </c>
      <c r="J32" s="44">
        <v>230000</v>
      </c>
      <c r="K32" s="17" t="s">
        <v>52</v>
      </c>
      <c r="L32" s="30" t="s">
        <v>53</v>
      </c>
      <c r="M32" s="17" t="s">
        <v>24</v>
      </c>
      <c r="N32" s="17" t="s">
        <v>21</v>
      </c>
    </row>
    <row r="33" spans="1:14" ht="60.45" customHeight="1" x14ac:dyDescent="0.3">
      <c r="A33" s="29">
        <v>32</v>
      </c>
      <c r="B33" s="73">
        <v>23</v>
      </c>
      <c r="C33" s="15" t="s">
        <v>49</v>
      </c>
      <c r="D33" s="20" t="s">
        <v>98</v>
      </c>
      <c r="E33" s="15" t="s">
        <v>54</v>
      </c>
      <c r="F33" s="15" t="s">
        <v>55</v>
      </c>
      <c r="G33" s="16" t="s">
        <v>49</v>
      </c>
      <c r="H33" s="17" t="s">
        <v>21</v>
      </c>
      <c r="I33" s="15">
        <v>2.2999999999999998</v>
      </c>
      <c r="J33" s="44">
        <v>230000</v>
      </c>
      <c r="K33" s="16" t="s">
        <v>52</v>
      </c>
      <c r="L33" s="15" t="s">
        <v>53</v>
      </c>
      <c r="M33" s="16" t="s">
        <v>24</v>
      </c>
      <c r="N33" s="17" t="s">
        <v>21</v>
      </c>
    </row>
    <row r="34" spans="1:14" ht="60.45" customHeight="1" x14ac:dyDescent="0.3">
      <c r="A34" s="29">
        <v>33</v>
      </c>
      <c r="B34" s="74">
        <v>64</v>
      </c>
      <c r="C34" s="38" t="s">
        <v>49</v>
      </c>
      <c r="D34" s="20" t="s">
        <v>98</v>
      </c>
      <c r="E34" s="39" t="s">
        <v>206</v>
      </c>
      <c r="F34" s="39" t="s">
        <v>207</v>
      </c>
      <c r="G34" s="38" t="s">
        <v>49</v>
      </c>
      <c r="H34" s="40" t="s">
        <v>21</v>
      </c>
      <c r="I34" s="40">
        <v>300000</v>
      </c>
      <c r="J34" s="48">
        <v>300000</v>
      </c>
      <c r="K34" s="40" t="s">
        <v>185</v>
      </c>
      <c r="L34" s="39" t="s">
        <v>205</v>
      </c>
      <c r="M34" s="5" t="s">
        <v>24</v>
      </c>
      <c r="N34" s="15"/>
    </row>
    <row r="35" spans="1:14" ht="60.45" customHeight="1" x14ac:dyDescent="0.3">
      <c r="A35" s="29">
        <v>34</v>
      </c>
      <c r="B35" s="73">
        <v>25</v>
      </c>
      <c r="C35" s="15" t="s">
        <v>56</v>
      </c>
      <c r="D35" s="20" t="s">
        <v>99</v>
      </c>
      <c r="E35" s="15" t="s">
        <v>57</v>
      </c>
      <c r="F35" s="16" t="s">
        <v>58</v>
      </c>
      <c r="G35" s="16" t="s">
        <v>59</v>
      </c>
      <c r="H35" s="17" t="s">
        <v>21</v>
      </c>
      <c r="I35" s="33" t="s">
        <v>60</v>
      </c>
      <c r="J35" s="45">
        <v>200000</v>
      </c>
      <c r="K35" s="16" t="s">
        <v>61</v>
      </c>
      <c r="L35" s="16" t="s">
        <v>62</v>
      </c>
      <c r="M35" s="15" t="s">
        <v>24</v>
      </c>
      <c r="N35" s="17" t="s">
        <v>21</v>
      </c>
    </row>
    <row r="36" spans="1:14" ht="60.45" customHeight="1" x14ac:dyDescent="0.3">
      <c r="A36" s="29">
        <v>35</v>
      </c>
      <c r="B36" s="73">
        <v>26</v>
      </c>
      <c r="C36" s="15" t="s">
        <v>8</v>
      </c>
      <c r="D36" s="20" t="s">
        <v>94</v>
      </c>
      <c r="E36" s="15" t="s">
        <v>63</v>
      </c>
      <c r="F36" s="16" t="s">
        <v>20</v>
      </c>
      <c r="G36" s="16" t="s">
        <v>8</v>
      </c>
      <c r="H36" s="16" t="s">
        <v>64</v>
      </c>
      <c r="I36" s="16">
        <v>25000</v>
      </c>
      <c r="J36" s="45">
        <v>25000</v>
      </c>
      <c r="K36" s="16" t="s">
        <v>61</v>
      </c>
      <c r="L36" s="16" t="s">
        <v>29</v>
      </c>
      <c r="M36" s="16" t="s">
        <v>27</v>
      </c>
      <c r="N36" s="16" t="s">
        <v>64</v>
      </c>
    </row>
    <row r="37" spans="1:14" ht="60.45" customHeight="1" x14ac:dyDescent="0.3">
      <c r="A37" s="29">
        <v>36</v>
      </c>
      <c r="B37" s="73">
        <v>27</v>
      </c>
      <c r="C37" s="30" t="s">
        <v>8</v>
      </c>
      <c r="D37" s="20" t="s">
        <v>94</v>
      </c>
      <c r="E37" s="17" t="s">
        <v>130</v>
      </c>
      <c r="F37" s="17" t="s">
        <v>119</v>
      </c>
      <c r="G37" s="17" t="s">
        <v>8</v>
      </c>
      <c r="H37" s="17" t="s">
        <v>64</v>
      </c>
      <c r="I37" s="17">
        <v>10000</v>
      </c>
      <c r="J37" s="45">
        <v>10000</v>
      </c>
      <c r="K37" s="16" t="s">
        <v>4</v>
      </c>
      <c r="L37" s="17" t="s">
        <v>120</v>
      </c>
      <c r="M37" s="17" t="s">
        <v>112</v>
      </c>
      <c r="N37" s="17" t="s">
        <v>64</v>
      </c>
    </row>
    <row r="38" spans="1:14" ht="60.45" customHeight="1" x14ac:dyDescent="0.3">
      <c r="A38" s="29">
        <v>37</v>
      </c>
      <c r="B38" s="73">
        <v>28</v>
      </c>
      <c r="C38" s="30" t="s">
        <v>8</v>
      </c>
      <c r="D38" s="20" t="s">
        <v>94</v>
      </c>
      <c r="E38" s="30" t="s">
        <v>131</v>
      </c>
      <c r="F38" s="17" t="s">
        <v>18</v>
      </c>
      <c r="G38" s="17" t="s">
        <v>8</v>
      </c>
      <c r="H38" s="17" t="s">
        <v>64</v>
      </c>
      <c r="I38" s="17">
        <f>113190+147000</f>
        <v>260190</v>
      </c>
      <c r="J38" s="45">
        <f>113190+147000</f>
        <v>260190</v>
      </c>
      <c r="K38" s="16" t="s">
        <v>4</v>
      </c>
      <c r="L38" s="30" t="s">
        <v>132</v>
      </c>
      <c r="M38" s="17" t="s">
        <v>112</v>
      </c>
      <c r="N38" s="17" t="s">
        <v>64</v>
      </c>
    </row>
    <row r="39" spans="1:14" ht="60.45" customHeight="1" x14ac:dyDescent="0.3">
      <c r="A39" s="29">
        <v>38</v>
      </c>
      <c r="B39" s="73">
        <v>29</v>
      </c>
      <c r="C39" s="15" t="s">
        <v>36</v>
      </c>
      <c r="D39" s="20" t="s">
        <v>96</v>
      </c>
      <c r="E39" s="15" t="s">
        <v>65</v>
      </c>
      <c r="F39" s="15" t="s">
        <v>66</v>
      </c>
      <c r="G39" s="15" t="s">
        <v>39</v>
      </c>
      <c r="H39" s="15" t="s">
        <v>64</v>
      </c>
      <c r="I39" s="15" t="s">
        <v>67</v>
      </c>
      <c r="J39" s="44">
        <v>129422</v>
      </c>
      <c r="K39" s="15" t="s">
        <v>185</v>
      </c>
      <c r="L39" s="15" t="s">
        <v>68</v>
      </c>
      <c r="M39" s="15" t="s">
        <v>24</v>
      </c>
      <c r="N39" s="15" t="s">
        <v>64</v>
      </c>
    </row>
    <row r="40" spans="1:14" ht="60.45" customHeight="1" x14ac:dyDescent="0.3">
      <c r="A40" s="29">
        <v>39</v>
      </c>
      <c r="B40" s="73">
        <v>52</v>
      </c>
      <c r="C40" s="15" t="s">
        <v>46</v>
      </c>
      <c r="D40" s="20" t="s">
        <v>97</v>
      </c>
      <c r="E40" s="15" t="s">
        <v>166</v>
      </c>
      <c r="F40" s="16" t="s">
        <v>167</v>
      </c>
      <c r="G40" s="15" t="s">
        <v>46</v>
      </c>
      <c r="H40" s="16" t="s">
        <v>64</v>
      </c>
      <c r="I40" s="18">
        <v>67500</v>
      </c>
      <c r="J40" s="45">
        <v>67500</v>
      </c>
      <c r="K40" s="16" t="s">
        <v>4</v>
      </c>
      <c r="L40" s="15" t="s">
        <v>62</v>
      </c>
      <c r="M40" s="15" t="s">
        <v>24</v>
      </c>
      <c r="N40" s="16" t="s">
        <v>64</v>
      </c>
    </row>
    <row r="41" spans="1:14" ht="60.45" customHeight="1" x14ac:dyDescent="0.3">
      <c r="A41" s="29">
        <v>40</v>
      </c>
      <c r="B41" s="73">
        <v>53</v>
      </c>
      <c r="C41" s="15" t="s">
        <v>46</v>
      </c>
      <c r="D41" s="20" t="s">
        <v>97</v>
      </c>
      <c r="E41" s="15" t="s">
        <v>168</v>
      </c>
      <c r="F41" s="16" t="s">
        <v>169</v>
      </c>
      <c r="G41" s="15" t="s">
        <v>46</v>
      </c>
      <c r="H41" s="16" t="s">
        <v>64</v>
      </c>
      <c r="I41" s="18">
        <v>338100</v>
      </c>
      <c r="J41" s="45">
        <v>338100</v>
      </c>
      <c r="K41" s="16" t="s">
        <v>184</v>
      </c>
      <c r="L41" s="15" t="s">
        <v>170</v>
      </c>
      <c r="M41" s="15" t="s">
        <v>24</v>
      </c>
      <c r="N41" s="16" t="s">
        <v>64</v>
      </c>
    </row>
    <row r="42" spans="1:14" ht="60.45" customHeight="1" x14ac:dyDescent="0.3">
      <c r="A42" s="29">
        <v>41</v>
      </c>
      <c r="B42" s="73">
        <v>54</v>
      </c>
      <c r="C42" s="15" t="s">
        <v>46</v>
      </c>
      <c r="D42" s="20" t="s">
        <v>97</v>
      </c>
      <c r="E42" s="15" t="s">
        <v>171</v>
      </c>
      <c r="F42" s="16" t="s">
        <v>172</v>
      </c>
      <c r="G42" s="15" t="s">
        <v>46</v>
      </c>
      <c r="H42" s="16" t="s">
        <v>64</v>
      </c>
      <c r="I42" s="18">
        <v>258720</v>
      </c>
      <c r="J42" s="45">
        <v>258720</v>
      </c>
      <c r="K42" s="16" t="s">
        <v>184</v>
      </c>
      <c r="L42" s="15" t="s">
        <v>170</v>
      </c>
      <c r="M42" s="15" t="s">
        <v>24</v>
      </c>
      <c r="N42" s="16" t="s">
        <v>64</v>
      </c>
    </row>
    <row r="43" spans="1:14" ht="60.45" customHeight="1" x14ac:dyDescent="0.3">
      <c r="A43" s="29">
        <v>42</v>
      </c>
      <c r="B43" s="73">
        <v>30</v>
      </c>
      <c r="C43" s="15" t="s">
        <v>49</v>
      </c>
      <c r="D43" s="20" t="s">
        <v>98</v>
      </c>
      <c r="E43" s="15" t="s">
        <v>133</v>
      </c>
      <c r="F43" s="34" t="s">
        <v>134</v>
      </c>
      <c r="G43" s="15" t="s">
        <v>49</v>
      </c>
      <c r="H43" s="16" t="s">
        <v>64</v>
      </c>
      <c r="I43" s="16">
        <v>300000</v>
      </c>
      <c r="J43" s="45">
        <v>300000</v>
      </c>
      <c r="K43" s="34" t="s">
        <v>185</v>
      </c>
      <c r="L43" s="34" t="s">
        <v>114</v>
      </c>
      <c r="M43" s="34" t="s">
        <v>115</v>
      </c>
      <c r="N43" s="16" t="s">
        <v>64</v>
      </c>
    </row>
    <row r="44" spans="1:14" ht="60.45" customHeight="1" x14ac:dyDescent="0.3">
      <c r="A44" s="29">
        <v>43</v>
      </c>
      <c r="B44" s="74">
        <v>65</v>
      </c>
      <c r="C44" s="38" t="s">
        <v>49</v>
      </c>
      <c r="D44" s="20" t="s">
        <v>98</v>
      </c>
      <c r="E44" s="39" t="s">
        <v>208</v>
      </c>
      <c r="F44" s="39" t="s">
        <v>209</v>
      </c>
      <c r="G44" s="38" t="s">
        <v>49</v>
      </c>
      <c r="H44" s="40" t="s">
        <v>64</v>
      </c>
      <c r="I44" s="40">
        <v>300000</v>
      </c>
      <c r="J44" s="48">
        <v>300000</v>
      </c>
      <c r="K44" s="40" t="s">
        <v>185</v>
      </c>
      <c r="L44" s="39" t="s">
        <v>205</v>
      </c>
      <c r="M44" s="5" t="s">
        <v>24</v>
      </c>
      <c r="N44" s="15"/>
    </row>
    <row r="45" spans="1:14" ht="60.45" customHeight="1" x14ac:dyDescent="0.3">
      <c r="A45" s="29">
        <v>44</v>
      </c>
      <c r="B45" s="74">
        <v>70</v>
      </c>
      <c r="C45" s="38" t="s">
        <v>49</v>
      </c>
      <c r="D45" s="20" t="s">
        <v>98</v>
      </c>
      <c r="E45" s="37" t="s">
        <v>219</v>
      </c>
      <c r="F45" s="39" t="s">
        <v>209</v>
      </c>
      <c r="G45" s="38" t="s">
        <v>220</v>
      </c>
      <c r="H45" s="40" t="s">
        <v>64</v>
      </c>
      <c r="I45" s="40">
        <v>2400000</v>
      </c>
      <c r="J45" s="48">
        <v>2400000</v>
      </c>
      <c r="K45" s="40" t="s">
        <v>185</v>
      </c>
      <c r="L45" s="5" t="s">
        <v>221</v>
      </c>
      <c r="M45" s="5" t="s">
        <v>24</v>
      </c>
      <c r="N45" s="15"/>
    </row>
    <row r="46" spans="1:14" ht="60.45" customHeight="1" x14ac:dyDescent="0.3">
      <c r="A46" s="29">
        <v>45</v>
      </c>
      <c r="B46" s="74">
        <v>71</v>
      </c>
      <c r="C46" s="38" t="s">
        <v>49</v>
      </c>
      <c r="D46" s="20" t="s">
        <v>98</v>
      </c>
      <c r="E46" s="41" t="s">
        <v>222</v>
      </c>
      <c r="F46" s="41" t="s">
        <v>223</v>
      </c>
      <c r="G46" s="38" t="s">
        <v>220</v>
      </c>
      <c r="H46" s="40" t="s">
        <v>64</v>
      </c>
      <c r="I46" s="41">
        <v>700000</v>
      </c>
      <c r="J46" s="49">
        <v>700000</v>
      </c>
      <c r="K46" s="40" t="s">
        <v>185</v>
      </c>
      <c r="L46" s="41" t="s">
        <v>221</v>
      </c>
      <c r="M46" s="5" t="s">
        <v>24</v>
      </c>
      <c r="N46" s="15"/>
    </row>
    <row r="47" spans="1:14" ht="60.45" customHeight="1" x14ac:dyDescent="0.3">
      <c r="A47" s="29">
        <v>46</v>
      </c>
      <c r="B47" s="73">
        <v>39</v>
      </c>
      <c r="C47" s="30" t="s">
        <v>8</v>
      </c>
      <c r="D47" s="20" t="s">
        <v>94</v>
      </c>
      <c r="E47" s="30" t="s">
        <v>149</v>
      </c>
      <c r="F47" s="17" t="s">
        <v>18</v>
      </c>
      <c r="G47" s="17" t="s">
        <v>8</v>
      </c>
      <c r="H47" s="17" t="s">
        <v>70</v>
      </c>
      <c r="I47" s="17">
        <v>79380</v>
      </c>
      <c r="J47" s="45">
        <v>79380</v>
      </c>
      <c r="K47" s="16" t="s">
        <v>185</v>
      </c>
      <c r="L47" s="30" t="s">
        <v>132</v>
      </c>
      <c r="M47" s="17" t="s">
        <v>112</v>
      </c>
      <c r="N47" s="17" t="s">
        <v>70</v>
      </c>
    </row>
    <row r="48" spans="1:14" ht="60.45" customHeight="1" x14ac:dyDescent="0.3">
      <c r="A48" s="29">
        <v>47</v>
      </c>
      <c r="B48" s="73">
        <v>40</v>
      </c>
      <c r="C48" s="30" t="s">
        <v>8</v>
      </c>
      <c r="D48" s="20" t="s">
        <v>94</v>
      </c>
      <c r="E48" s="30" t="s">
        <v>150</v>
      </c>
      <c r="F48" s="17" t="s">
        <v>151</v>
      </c>
      <c r="G48" s="17" t="s">
        <v>8</v>
      </c>
      <c r="H48" s="17" t="s">
        <v>70</v>
      </c>
      <c r="I48" s="17">
        <v>25000</v>
      </c>
      <c r="J48" s="45">
        <v>25000</v>
      </c>
      <c r="K48" s="16" t="s">
        <v>185</v>
      </c>
      <c r="L48" s="17" t="s">
        <v>123</v>
      </c>
      <c r="M48" s="17" t="s">
        <v>112</v>
      </c>
      <c r="N48" s="17" t="s">
        <v>70</v>
      </c>
    </row>
    <row r="49" spans="1:14" ht="60.45" customHeight="1" x14ac:dyDescent="0.3">
      <c r="A49" s="29">
        <v>48</v>
      </c>
      <c r="B49" s="73">
        <v>43</v>
      </c>
      <c r="C49" s="15" t="s">
        <v>31</v>
      </c>
      <c r="D49" s="20" t="s">
        <v>95</v>
      </c>
      <c r="E49" s="15" t="s">
        <v>182</v>
      </c>
      <c r="F49" s="16" t="s">
        <v>153</v>
      </c>
      <c r="G49" s="16" t="s">
        <v>31</v>
      </c>
      <c r="H49" s="16" t="s">
        <v>70</v>
      </c>
      <c r="I49" s="16">
        <v>67745</v>
      </c>
      <c r="J49" s="45">
        <v>67745</v>
      </c>
      <c r="K49" s="16" t="s">
        <v>61</v>
      </c>
      <c r="L49" s="16" t="s">
        <v>154</v>
      </c>
      <c r="M49" s="16" t="s">
        <v>24</v>
      </c>
      <c r="N49" s="16" t="s">
        <v>70</v>
      </c>
    </row>
    <row r="50" spans="1:14" ht="60.45" customHeight="1" x14ac:dyDescent="0.3">
      <c r="A50" s="29">
        <v>49</v>
      </c>
      <c r="B50" s="73">
        <v>44</v>
      </c>
      <c r="C50" s="15" t="s">
        <v>31</v>
      </c>
      <c r="D50" s="20" t="s">
        <v>95</v>
      </c>
      <c r="E50" s="15" t="s">
        <v>183</v>
      </c>
      <c r="F50" s="16" t="s">
        <v>155</v>
      </c>
      <c r="G50" s="16" t="s">
        <v>31</v>
      </c>
      <c r="H50" s="16" t="s">
        <v>70</v>
      </c>
      <c r="I50" s="16">
        <v>500000</v>
      </c>
      <c r="J50" s="45">
        <v>500000</v>
      </c>
      <c r="K50" s="16" t="s">
        <v>61</v>
      </c>
      <c r="L50" s="16" t="s">
        <v>35</v>
      </c>
      <c r="M50" s="16" t="s">
        <v>24</v>
      </c>
      <c r="N50" s="16" t="s">
        <v>70</v>
      </c>
    </row>
    <row r="51" spans="1:14" ht="60.45" customHeight="1" x14ac:dyDescent="0.3">
      <c r="A51" s="29">
        <v>50</v>
      </c>
      <c r="B51" s="73">
        <v>41</v>
      </c>
      <c r="C51" s="15" t="s">
        <v>125</v>
      </c>
      <c r="D51" s="20" t="s">
        <v>103</v>
      </c>
      <c r="E51" s="15" t="s">
        <v>126</v>
      </c>
      <c r="F51" s="16" t="s">
        <v>152</v>
      </c>
      <c r="G51" s="16" t="s">
        <v>125</v>
      </c>
      <c r="H51" s="16" t="s">
        <v>70</v>
      </c>
      <c r="I51" s="18">
        <v>100000</v>
      </c>
      <c r="J51" s="45">
        <v>100000</v>
      </c>
      <c r="K51" s="16" t="s">
        <v>185</v>
      </c>
      <c r="L51" s="16" t="s">
        <v>129</v>
      </c>
      <c r="M51" s="16" t="s">
        <v>24</v>
      </c>
      <c r="N51" s="16" t="s">
        <v>70</v>
      </c>
    </row>
    <row r="52" spans="1:14" ht="60.45" customHeight="1" x14ac:dyDescent="0.3">
      <c r="A52" s="29">
        <v>51</v>
      </c>
      <c r="B52" s="73">
        <v>42</v>
      </c>
      <c r="C52" s="15" t="s">
        <v>36</v>
      </c>
      <c r="D52" s="20" t="s">
        <v>96</v>
      </c>
      <c r="E52" s="15" t="s">
        <v>69</v>
      </c>
      <c r="F52" s="15" t="s">
        <v>66</v>
      </c>
      <c r="G52" s="15" t="s">
        <v>39</v>
      </c>
      <c r="H52" s="15" t="s">
        <v>70</v>
      </c>
      <c r="I52" s="16" t="s">
        <v>71</v>
      </c>
      <c r="J52" s="45">
        <v>100000</v>
      </c>
      <c r="K52" s="15" t="s">
        <v>185</v>
      </c>
      <c r="L52" s="16" t="s">
        <v>42</v>
      </c>
      <c r="M52" s="15" t="s">
        <v>24</v>
      </c>
      <c r="N52" s="15" t="s">
        <v>70</v>
      </c>
    </row>
    <row r="53" spans="1:14" ht="60.45" customHeight="1" x14ac:dyDescent="0.3">
      <c r="A53" s="29">
        <v>52</v>
      </c>
      <c r="B53" s="73">
        <v>31</v>
      </c>
      <c r="C53" s="15" t="s">
        <v>49</v>
      </c>
      <c r="D53" s="20" t="s">
        <v>98</v>
      </c>
      <c r="E53" s="15" t="s">
        <v>135</v>
      </c>
      <c r="F53" s="34" t="s">
        <v>136</v>
      </c>
      <c r="G53" s="15" t="s">
        <v>49</v>
      </c>
      <c r="H53" s="16" t="s">
        <v>70</v>
      </c>
      <c r="I53" s="15">
        <v>200000</v>
      </c>
      <c r="J53" s="44">
        <v>200000</v>
      </c>
      <c r="K53" s="34" t="s">
        <v>185</v>
      </c>
      <c r="L53" s="34" t="s">
        <v>114</v>
      </c>
      <c r="M53" s="34" t="s">
        <v>115</v>
      </c>
      <c r="N53" s="16" t="s">
        <v>70</v>
      </c>
    </row>
    <row r="54" spans="1:14" ht="60.45" customHeight="1" x14ac:dyDescent="0.3">
      <c r="A54" s="29">
        <v>53</v>
      </c>
      <c r="B54" s="73">
        <v>32</v>
      </c>
      <c r="C54" s="15" t="s">
        <v>49</v>
      </c>
      <c r="D54" s="20" t="s">
        <v>98</v>
      </c>
      <c r="E54" s="15" t="s">
        <v>189</v>
      </c>
      <c r="F54" s="34" t="s">
        <v>137</v>
      </c>
      <c r="G54" s="15" t="s">
        <v>49</v>
      </c>
      <c r="H54" s="16" t="s">
        <v>70</v>
      </c>
      <c r="I54" s="15">
        <v>100000</v>
      </c>
      <c r="J54" s="44">
        <v>100000</v>
      </c>
      <c r="K54" s="34" t="s">
        <v>185</v>
      </c>
      <c r="L54" s="34" t="s">
        <v>114</v>
      </c>
      <c r="M54" s="34" t="s">
        <v>115</v>
      </c>
      <c r="N54" s="16" t="s">
        <v>70</v>
      </c>
    </row>
    <row r="55" spans="1:14" ht="60.45" customHeight="1" x14ac:dyDescent="0.3">
      <c r="A55" s="29">
        <v>54</v>
      </c>
      <c r="B55" s="73">
        <v>33</v>
      </c>
      <c r="C55" s="15" t="s">
        <v>49</v>
      </c>
      <c r="D55" s="20" t="s">
        <v>98</v>
      </c>
      <c r="E55" s="15" t="s">
        <v>190</v>
      </c>
      <c r="F55" s="34" t="s">
        <v>138</v>
      </c>
      <c r="G55" s="15" t="s">
        <v>49</v>
      </c>
      <c r="H55" s="16" t="s">
        <v>70</v>
      </c>
      <c r="I55" s="15">
        <v>150000</v>
      </c>
      <c r="J55" s="44">
        <v>150000</v>
      </c>
      <c r="K55" s="34" t="s">
        <v>184</v>
      </c>
      <c r="L55" s="34" t="s">
        <v>114</v>
      </c>
      <c r="M55" s="34" t="s">
        <v>115</v>
      </c>
      <c r="N55" s="16" t="s">
        <v>70</v>
      </c>
    </row>
    <row r="56" spans="1:14" ht="60.45" customHeight="1" x14ac:dyDescent="0.3">
      <c r="A56" s="29">
        <v>55</v>
      </c>
      <c r="B56" s="73">
        <v>34</v>
      </c>
      <c r="C56" s="15" t="s">
        <v>49</v>
      </c>
      <c r="D56" s="20" t="s">
        <v>98</v>
      </c>
      <c r="E56" s="15" t="s">
        <v>139</v>
      </c>
      <c r="F56" s="34" t="s">
        <v>140</v>
      </c>
      <c r="G56" s="15" t="s">
        <v>49</v>
      </c>
      <c r="H56" s="16" t="s">
        <v>70</v>
      </c>
      <c r="I56" s="15">
        <v>300000</v>
      </c>
      <c r="J56" s="44">
        <v>300000</v>
      </c>
      <c r="K56" s="34" t="s">
        <v>184</v>
      </c>
      <c r="L56" s="34" t="s">
        <v>114</v>
      </c>
      <c r="M56" s="34" t="s">
        <v>115</v>
      </c>
      <c r="N56" s="16" t="s">
        <v>70</v>
      </c>
    </row>
    <row r="57" spans="1:14" ht="60.45" customHeight="1" thickBot="1" x14ac:dyDescent="0.35">
      <c r="A57" s="29">
        <v>56</v>
      </c>
      <c r="B57" s="73">
        <v>35</v>
      </c>
      <c r="C57" s="15" t="s">
        <v>49</v>
      </c>
      <c r="D57" s="20" t="s">
        <v>98</v>
      </c>
      <c r="E57" s="15" t="s">
        <v>141</v>
      </c>
      <c r="F57" s="34" t="s">
        <v>142</v>
      </c>
      <c r="G57" s="15" t="s">
        <v>49</v>
      </c>
      <c r="H57" s="16" t="s">
        <v>70</v>
      </c>
      <c r="I57" s="15">
        <v>60000</v>
      </c>
      <c r="J57" s="44">
        <v>60000</v>
      </c>
      <c r="K57" s="34" t="s">
        <v>184</v>
      </c>
      <c r="L57" s="34" t="s">
        <v>114</v>
      </c>
      <c r="M57" s="34" t="s">
        <v>115</v>
      </c>
      <c r="N57" s="16" t="s">
        <v>70</v>
      </c>
    </row>
    <row r="58" spans="1:14" ht="15" thickBot="1" x14ac:dyDescent="0.35">
      <c r="A58" s="29">
        <v>57</v>
      </c>
      <c r="B58" s="73">
        <v>36</v>
      </c>
      <c r="C58" s="15" t="s">
        <v>49</v>
      </c>
      <c r="D58" s="42" t="s">
        <v>98</v>
      </c>
      <c r="E58" s="52" t="s">
        <v>143</v>
      </c>
      <c r="F58" s="56" t="s">
        <v>144</v>
      </c>
      <c r="G58" s="15" t="s">
        <v>49</v>
      </c>
      <c r="H58" s="16" t="s">
        <v>70</v>
      </c>
      <c r="I58" s="52">
        <v>31166</v>
      </c>
      <c r="J58" s="67">
        <v>31166</v>
      </c>
      <c r="K58" s="16" t="s">
        <v>184</v>
      </c>
      <c r="L58" s="34" t="s">
        <v>114</v>
      </c>
      <c r="M58" s="34" t="s">
        <v>115</v>
      </c>
      <c r="N58" s="70" t="s">
        <v>70</v>
      </c>
    </row>
    <row r="59" spans="1:14" ht="15" thickBot="1" x14ac:dyDescent="0.35">
      <c r="A59" s="29">
        <v>58</v>
      </c>
      <c r="B59" s="73">
        <v>37</v>
      </c>
      <c r="C59" s="15" t="s">
        <v>49</v>
      </c>
      <c r="D59" s="42" t="s">
        <v>98</v>
      </c>
      <c r="E59" s="53" t="s">
        <v>145</v>
      </c>
      <c r="F59" s="59" t="s">
        <v>146</v>
      </c>
      <c r="G59" s="15" t="s">
        <v>49</v>
      </c>
      <c r="H59" s="16" t="s">
        <v>70</v>
      </c>
      <c r="I59" s="53">
        <v>10567</v>
      </c>
      <c r="J59" s="67">
        <v>10567</v>
      </c>
      <c r="K59" s="16" t="s">
        <v>184</v>
      </c>
      <c r="L59" s="34" t="s">
        <v>114</v>
      </c>
      <c r="M59" s="34" t="s">
        <v>115</v>
      </c>
      <c r="N59" s="70" t="s">
        <v>70</v>
      </c>
    </row>
    <row r="60" spans="1:14" ht="43.8" thickBot="1" x14ac:dyDescent="0.35">
      <c r="A60" s="29">
        <v>59</v>
      </c>
      <c r="B60" s="73">
        <v>38</v>
      </c>
      <c r="C60" s="15" t="s">
        <v>49</v>
      </c>
      <c r="D60" s="42" t="s">
        <v>98</v>
      </c>
      <c r="E60" s="53" t="s">
        <v>147</v>
      </c>
      <c r="F60" s="57" t="s">
        <v>148</v>
      </c>
      <c r="G60" s="15" t="s">
        <v>49</v>
      </c>
      <c r="H60" s="16" t="s">
        <v>70</v>
      </c>
      <c r="I60" s="53">
        <v>110000</v>
      </c>
      <c r="J60" s="67">
        <v>110000</v>
      </c>
      <c r="K60" s="34" t="s">
        <v>184</v>
      </c>
      <c r="L60" s="34" t="s">
        <v>114</v>
      </c>
      <c r="M60" s="34" t="s">
        <v>115</v>
      </c>
      <c r="N60" s="70" t="s">
        <v>70</v>
      </c>
    </row>
    <row r="61" spans="1:14" ht="29.4" thickBot="1" x14ac:dyDescent="0.35">
      <c r="A61" s="29">
        <v>60</v>
      </c>
      <c r="B61" s="74">
        <v>66</v>
      </c>
      <c r="C61" s="38" t="s">
        <v>49</v>
      </c>
      <c r="D61" s="42" t="s">
        <v>98</v>
      </c>
      <c r="E61" s="54" t="s">
        <v>210</v>
      </c>
      <c r="F61" s="58" t="s">
        <v>209</v>
      </c>
      <c r="G61" s="38" t="s">
        <v>49</v>
      </c>
      <c r="H61" s="40" t="s">
        <v>70</v>
      </c>
      <c r="I61" s="63">
        <v>300000</v>
      </c>
      <c r="J61" s="68">
        <v>300000</v>
      </c>
      <c r="K61" s="40" t="s">
        <v>185</v>
      </c>
      <c r="L61" s="39" t="s">
        <v>205</v>
      </c>
      <c r="M61" s="5" t="s">
        <v>24</v>
      </c>
    </row>
    <row r="62" spans="1:14" ht="29.4" thickBot="1" x14ac:dyDescent="0.35">
      <c r="A62" s="29">
        <v>61</v>
      </c>
      <c r="B62" s="74">
        <v>68</v>
      </c>
      <c r="C62" s="38" t="s">
        <v>49</v>
      </c>
      <c r="D62" s="42" t="s">
        <v>98</v>
      </c>
      <c r="E62" s="54" t="s">
        <v>213</v>
      </c>
      <c r="F62" s="58" t="s">
        <v>209</v>
      </c>
      <c r="G62" s="38" t="s">
        <v>214</v>
      </c>
      <c r="H62" s="40" t="s">
        <v>70</v>
      </c>
      <c r="I62" s="63">
        <v>145000</v>
      </c>
      <c r="J62" s="68">
        <v>145000</v>
      </c>
      <c r="K62" s="40" t="s">
        <v>185</v>
      </c>
      <c r="L62" s="39" t="s">
        <v>215</v>
      </c>
      <c r="M62" s="5" t="s">
        <v>24</v>
      </c>
    </row>
    <row r="63" spans="1:14" ht="57.6" x14ac:dyDescent="0.3">
      <c r="A63" s="29">
        <v>62</v>
      </c>
      <c r="B63" s="73">
        <v>45</v>
      </c>
      <c r="C63" s="50" t="s">
        <v>56</v>
      </c>
      <c r="D63" s="42" t="s">
        <v>99</v>
      </c>
      <c r="E63" s="55" t="s">
        <v>72</v>
      </c>
      <c r="F63" s="60" t="s">
        <v>73</v>
      </c>
      <c r="G63" s="61" t="s">
        <v>59</v>
      </c>
      <c r="H63" s="15" t="s">
        <v>70</v>
      </c>
      <c r="I63" s="65" t="s">
        <v>74</v>
      </c>
      <c r="J63" s="67">
        <v>1451000</v>
      </c>
      <c r="K63" s="61" t="s">
        <v>61</v>
      </c>
      <c r="L63" s="50" t="s">
        <v>75</v>
      </c>
      <c r="M63" s="50" t="s">
        <v>24</v>
      </c>
      <c r="N63" s="71" t="s">
        <v>70</v>
      </c>
    </row>
    <row r="64" spans="1:14" ht="86.4" x14ac:dyDescent="0.3">
      <c r="A64" s="29">
        <v>63</v>
      </c>
      <c r="B64" s="73">
        <v>56</v>
      </c>
      <c r="C64" s="15" t="s">
        <v>56</v>
      </c>
      <c r="D64" s="42" t="s">
        <v>99</v>
      </c>
      <c r="E64" s="15" t="s">
        <v>175</v>
      </c>
      <c r="F64" s="15" t="s">
        <v>176</v>
      </c>
      <c r="G64" s="15" t="s">
        <v>177</v>
      </c>
      <c r="H64" s="15" t="s">
        <v>70</v>
      </c>
      <c r="I64" s="15" t="s">
        <v>178</v>
      </c>
      <c r="J64" s="44">
        <v>357000</v>
      </c>
      <c r="K64" s="15" t="s">
        <v>184</v>
      </c>
      <c r="L64" s="15" t="s">
        <v>132</v>
      </c>
      <c r="M64" s="15" t="s">
        <v>24</v>
      </c>
      <c r="N64" s="71" t="s">
        <v>70</v>
      </c>
    </row>
    <row r="65" spans="1:14" ht="43.2" x14ac:dyDescent="0.3">
      <c r="A65" s="29">
        <v>64</v>
      </c>
      <c r="B65" s="75">
        <v>47</v>
      </c>
      <c r="C65" s="15" t="s">
        <v>49</v>
      </c>
      <c r="D65" s="42" t="s">
        <v>98</v>
      </c>
      <c r="E65" s="15" t="s">
        <v>156</v>
      </c>
      <c r="F65" s="16" t="s">
        <v>157</v>
      </c>
      <c r="G65" s="15" t="s">
        <v>49</v>
      </c>
      <c r="H65" s="16" t="s">
        <v>100</v>
      </c>
      <c r="I65" s="15" t="s">
        <v>158</v>
      </c>
      <c r="J65" s="44">
        <v>149000</v>
      </c>
      <c r="K65" s="16" t="s">
        <v>184</v>
      </c>
      <c r="L65" s="34" t="s">
        <v>114</v>
      </c>
      <c r="M65" s="34" t="s">
        <v>115</v>
      </c>
      <c r="N65" s="70" t="s">
        <v>100</v>
      </c>
    </row>
    <row r="66" spans="1:14" ht="43.2" x14ac:dyDescent="0.3">
      <c r="A66" s="29">
        <v>65</v>
      </c>
      <c r="B66" s="73">
        <v>48</v>
      </c>
      <c r="C66" s="15" t="s">
        <v>49</v>
      </c>
      <c r="D66" s="42" t="s">
        <v>98</v>
      </c>
      <c r="E66" s="15" t="s">
        <v>159</v>
      </c>
      <c r="F66" s="16" t="s">
        <v>140</v>
      </c>
      <c r="G66" s="15" t="s">
        <v>49</v>
      </c>
      <c r="H66" s="16" t="s">
        <v>100</v>
      </c>
      <c r="I66" s="15">
        <v>300000</v>
      </c>
      <c r="J66" s="44">
        <v>300000</v>
      </c>
      <c r="K66" s="16" t="s">
        <v>184</v>
      </c>
      <c r="L66" s="34" t="s">
        <v>114</v>
      </c>
      <c r="M66" s="34" t="s">
        <v>115</v>
      </c>
      <c r="N66" s="70" t="s">
        <v>100</v>
      </c>
    </row>
    <row r="67" spans="1:14" ht="57.6" x14ac:dyDescent="0.3">
      <c r="A67" s="29">
        <v>66</v>
      </c>
      <c r="B67" s="73">
        <v>49</v>
      </c>
      <c r="C67" s="15" t="s">
        <v>49</v>
      </c>
      <c r="D67" s="42" t="s">
        <v>98</v>
      </c>
      <c r="E67" s="15" t="s">
        <v>160</v>
      </c>
      <c r="F67" s="16" t="s">
        <v>161</v>
      </c>
      <c r="G67" s="15" t="s">
        <v>49</v>
      </c>
      <c r="H67" s="16" t="s">
        <v>100</v>
      </c>
      <c r="I67" s="15">
        <v>68000</v>
      </c>
      <c r="J67" s="44">
        <v>68000</v>
      </c>
      <c r="K67" s="16" t="s">
        <v>184</v>
      </c>
      <c r="L67" s="34" t="s">
        <v>114</v>
      </c>
      <c r="M67" s="34" t="s">
        <v>115</v>
      </c>
      <c r="N67" s="70" t="s">
        <v>100</v>
      </c>
    </row>
    <row r="68" spans="1:14" ht="43.2" x14ac:dyDescent="0.3">
      <c r="A68" s="29">
        <v>67</v>
      </c>
      <c r="B68" s="73">
        <v>50</v>
      </c>
      <c r="C68" s="15" t="s">
        <v>49</v>
      </c>
      <c r="D68" s="42" t="s">
        <v>98</v>
      </c>
      <c r="E68" s="15" t="s">
        <v>162</v>
      </c>
      <c r="F68" s="16" t="s">
        <v>163</v>
      </c>
      <c r="G68" s="15" t="s">
        <v>49</v>
      </c>
      <c r="H68" s="16" t="s">
        <v>100</v>
      </c>
      <c r="I68" s="15">
        <v>45000</v>
      </c>
      <c r="J68" s="44">
        <v>45000</v>
      </c>
      <c r="K68" s="16" t="s">
        <v>184</v>
      </c>
      <c r="L68" s="34" t="s">
        <v>114</v>
      </c>
      <c r="M68" s="34" t="s">
        <v>115</v>
      </c>
      <c r="N68" s="70" t="s">
        <v>100</v>
      </c>
    </row>
    <row r="69" spans="1:14" ht="28.8" x14ac:dyDescent="0.3">
      <c r="A69" s="29">
        <v>68</v>
      </c>
      <c r="B69" s="73">
        <v>51</v>
      </c>
      <c r="C69" s="15" t="s">
        <v>49</v>
      </c>
      <c r="D69" s="42" t="s">
        <v>98</v>
      </c>
      <c r="E69" s="15" t="s">
        <v>164</v>
      </c>
      <c r="F69" s="16" t="s">
        <v>165</v>
      </c>
      <c r="G69" s="15" t="s">
        <v>49</v>
      </c>
      <c r="H69" s="16" t="s">
        <v>100</v>
      </c>
      <c r="I69" s="18">
        <v>68000</v>
      </c>
      <c r="J69" s="45">
        <v>68000</v>
      </c>
      <c r="K69" s="16" t="s">
        <v>184</v>
      </c>
      <c r="L69" s="16" t="s">
        <v>114</v>
      </c>
      <c r="M69" s="16" t="s">
        <v>115</v>
      </c>
      <c r="N69" s="70" t="s">
        <v>100</v>
      </c>
    </row>
    <row r="70" spans="1:14" ht="28.8" x14ac:dyDescent="0.3">
      <c r="A70" s="29">
        <v>69</v>
      </c>
      <c r="B70" s="74">
        <v>67</v>
      </c>
      <c r="C70" s="38" t="s">
        <v>49</v>
      </c>
      <c r="D70" s="42" t="s">
        <v>98</v>
      </c>
      <c r="E70" s="39" t="s">
        <v>211</v>
      </c>
      <c r="F70" s="39" t="s">
        <v>212</v>
      </c>
      <c r="G70" s="38" t="s">
        <v>49</v>
      </c>
      <c r="H70" s="40" t="s">
        <v>100</v>
      </c>
      <c r="I70" s="40">
        <v>300000</v>
      </c>
      <c r="J70" s="48">
        <v>300000</v>
      </c>
      <c r="K70" s="40" t="s">
        <v>185</v>
      </c>
      <c r="L70" s="39" t="s">
        <v>205</v>
      </c>
      <c r="M70" s="5" t="s">
        <v>24</v>
      </c>
    </row>
    <row r="71" spans="1:14" x14ac:dyDescent="0.3">
      <c r="A71" s="29">
        <v>70</v>
      </c>
      <c r="B71" s="74">
        <v>69</v>
      </c>
      <c r="C71" s="38" t="s">
        <v>49</v>
      </c>
      <c r="D71" s="42" t="s">
        <v>98</v>
      </c>
      <c r="E71" s="39" t="s">
        <v>216</v>
      </c>
      <c r="F71" s="39" t="s">
        <v>209</v>
      </c>
      <c r="G71" s="38" t="s">
        <v>217</v>
      </c>
      <c r="H71" s="40" t="s">
        <v>70</v>
      </c>
      <c r="I71" s="40">
        <v>50000</v>
      </c>
      <c r="J71" s="48">
        <v>50000</v>
      </c>
      <c r="K71" s="40" t="s">
        <v>185</v>
      </c>
      <c r="L71" s="39" t="s">
        <v>218</v>
      </c>
      <c r="M71" s="5" t="s">
        <v>24</v>
      </c>
    </row>
    <row r="72" spans="1:14" ht="28.8" x14ac:dyDescent="0.3">
      <c r="A72" s="29">
        <v>71</v>
      </c>
      <c r="B72" s="73">
        <v>46</v>
      </c>
      <c r="C72" s="15" t="s">
        <v>56</v>
      </c>
      <c r="D72" s="42" t="s">
        <v>99</v>
      </c>
      <c r="E72" s="15" t="s">
        <v>76</v>
      </c>
      <c r="F72" s="15" t="s">
        <v>77</v>
      </c>
      <c r="G72" s="16" t="s">
        <v>59</v>
      </c>
      <c r="H72" s="16" t="s">
        <v>100</v>
      </c>
      <c r="I72" s="35" t="s">
        <v>78</v>
      </c>
      <c r="J72" s="44">
        <v>1600000</v>
      </c>
      <c r="K72" s="16" t="s">
        <v>184</v>
      </c>
      <c r="L72" s="15" t="s">
        <v>75</v>
      </c>
      <c r="M72" s="15" t="s">
        <v>24</v>
      </c>
      <c r="N72" s="70" t="s">
        <v>100</v>
      </c>
    </row>
    <row r="73" spans="1:14" x14ac:dyDescent="0.3">
      <c r="A73" s="29"/>
      <c r="J73" s="43"/>
    </row>
    <row r="74" spans="1:14" x14ac:dyDescent="0.3">
      <c r="A74" s="29"/>
    </row>
  </sheetData>
  <sortState ref="A2:N74">
    <sortCondition ref="H2:H74"/>
    <sortCondition ref="D2:D74"/>
  </sortState>
  <mergeCells count="2">
    <mergeCell ref="P1:Y1"/>
    <mergeCell ref="P2:Y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D70" workbookViewId="0">
      <selection activeCell="M48" sqref="M48:M64"/>
    </sheetView>
  </sheetViews>
  <sheetFormatPr defaultColWidth="9.21875" defaultRowHeight="14.4" x14ac:dyDescent="0.3"/>
  <cols>
    <col min="1" max="1" width="6.44140625" style="14" bestFit="1" customWidth="1"/>
    <col min="2" max="2" width="22.5546875" style="14" bestFit="1" customWidth="1"/>
    <col min="3" max="3" width="9.77734375" style="19" bestFit="1" customWidth="1"/>
    <col min="4" max="4" width="31.77734375" style="14" customWidth="1"/>
    <col min="5" max="5" width="21.77734375" style="14" customWidth="1"/>
    <col min="6" max="6" width="23" style="14" customWidth="1"/>
    <col min="7" max="7" width="9.44140625" style="14" customWidth="1"/>
    <col min="8" max="8" width="9.21875" style="14"/>
    <col min="9" max="9" width="10.5546875" style="19" bestFit="1" customWidth="1"/>
    <col min="10" max="10" width="8.21875" style="14" customWidth="1"/>
    <col min="11" max="11" width="15.77734375" style="14" customWidth="1"/>
    <col min="12" max="12" width="16" style="14" customWidth="1"/>
    <col min="13" max="16384" width="9.21875" style="14"/>
  </cols>
  <sheetData>
    <row r="1" spans="1:24" ht="57.75" customHeight="1" x14ac:dyDescent="0.3">
      <c r="A1" s="11" t="s">
        <v>79</v>
      </c>
      <c r="B1" s="11" t="s">
        <v>80</v>
      </c>
      <c r="C1" s="12" t="s">
        <v>92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12" t="s">
        <v>85</v>
      </c>
      <c r="J1" s="11" t="s">
        <v>86</v>
      </c>
      <c r="K1" s="11" t="s">
        <v>87</v>
      </c>
      <c r="L1" s="11" t="s">
        <v>88</v>
      </c>
      <c r="M1" s="13" t="s">
        <v>89</v>
      </c>
      <c r="O1" s="78" t="s">
        <v>90</v>
      </c>
      <c r="P1" s="78"/>
      <c r="Q1" s="78"/>
      <c r="R1" s="78"/>
      <c r="S1" s="78"/>
      <c r="T1" s="78"/>
      <c r="U1" s="78"/>
      <c r="V1" s="78"/>
      <c r="W1" s="78"/>
      <c r="X1" s="78"/>
    </row>
    <row r="2" spans="1:24" ht="60.45" customHeight="1" x14ac:dyDescent="0.3">
      <c r="A2" s="73">
        <v>1</v>
      </c>
      <c r="B2" s="15" t="s">
        <v>0</v>
      </c>
      <c r="C2" s="20" t="s">
        <v>93</v>
      </c>
      <c r="D2" s="15" t="s">
        <v>1</v>
      </c>
      <c r="E2" s="15" t="s">
        <v>2</v>
      </c>
      <c r="F2" s="15" t="s">
        <v>0</v>
      </c>
      <c r="G2" s="15" t="s">
        <v>7</v>
      </c>
      <c r="H2" s="15" t="s">
        <v>3</v>
      </c>
      <c r="I2" s="44">
        <v>200000</v>
      </c>
      <c r="J2" s="15" t="s">
        <v>4</v>
      </c>
      <c r="K2" s="15" t="s">
        <v>5</v>
      </c>
      <c r="L2" s="15" t="s">
        <v>6</v>
      </c>
      <c r="M2" s="15" t="s">
        <v>7</v>
      </c>
      <c r="O2" s="78" t="s">
        <v>91</v>
      </c>
      <c r="P2" s="78"/>
      <c r="Q2" s="78"/>
      <c r="R2" s="78"/>
      <c r="S2" s="78"/>
      <c r="T2" s="78"/>
      <c r="U2" s="78"/>
      <c r="V2" s="78"/>
      <c r="W2" s="78"/>
      <c r="X2" s="78"/>
    </row>
    <row r="3" spans="1:24" ht="60.45" customHeight="1" x14ac:dyDescent="0.3">
      <c r="A3" s="73">
        <v>2</v>
      </c>
      <c r="B3" s="15" t="s">
        <v>8</v>
      </c>
      <c r="C3" s="20" t="s">
        <v>94</v>
      </c>
      <c r="D3" s="15" t="s">
        <v>9</v>
      </c>
      <c r="E3" s="15" t="s">
        <v>10</v>
      </c>
      <c r="F3" s="15" t="s">
        <v>8</v>
      </c>
      <c r="G3" s="15" t="s">
        <v>7</v>
      </c>
      <c r="H3" s="15">
        <v>150000</v>
      </c>
      <c r="I3" s="44">
        <v>150000</v>
      </c>
      <c r="J3" s="15" t="s">
        <v>11</v>
      </c>
      <c r="K3" s="15" t="s">
        <v>12</v>
      </c>
      <c r="L3" s="15" t="s">
        <v>6</v>
      </c>
      <c r="M3" s="15" t="s">
        <v>7</v>
      </c>
    </row>
    <row r="4" spans="1:24" ht="60.45" customHeight="1" x14ac:dyDescent="0.3">
      <c r="A4" s="73">
        <v>3</v>
      </c>
      <c r="B4" s="15" t="s">
        <v>8</v>
      </c>
      <c r="C4" s="20" t="s">
        <v>94</v>
      </c>
      <c r="D4" s="15" t="s">
        <v>13</v>
      </c>
      <c r="E4" s="15" t="s">
        <v>14</v>
      </c>
      <c r="F4" s="15" t="s">
        <v>8</v>
      </c>
      <c r="G4" s="15" t="s">
        <v>7</v>
      </c>
      <c r="H4" s="15">
        <v>140000</v>
      </c>
      <c r="I4" s="44">
        <v>140000</v>
      </c>
      <c r="J4" s="15" t="s">
        <v>11</v>
      </c>
      <c r="K4" s="15" t="s">
        <v>12</v>
      </c>
      <c r="L4" s="15" t="s">
        <v>6</v>
      </c>
      <c r="M4" s="15" t="s">
        <v>7</v>
      </c>
    </row>
    <row r="5" spans="1:24" ht="60.45" customHeight="1" x14ac:dyDescent="0.3">
      <c r="A5" s="73">
        <v>4</v>
      </c>
      <c r="B5" s="15" t="s">
        <v>8</v>
      </c>
      <c r="C5" s="20" t="s">
        <v>94</v>
      </c>
      <c r="D5" s="15" t="s">
        <v>17</v>
      </c>
      <c r="E5" s="15" t="s">
        <v>18</v>
      </c>
      <c r="F5" s="15" t="s">
        <v>8</v>
      </c>
      <c r="G5" s="15" t="s">
        <v>7</v>
      </c>
      <c r="H5" s="15">
        <v>130000</v>
      </c>
      <c r="I5" s="44">
        <v>130000</v>
      </c>
      <c r="J5" s="15" t="s">
        <v>11</v>
      </c>
      <c r="K5" s="15" t="s">
        <v>12</v>
      </c>
      <c r="L5" s="15" t="s">
        <v>6</v>
      </c>
      <c r="M5" s="15" t="s">
        <v>7</v>
      </c>
    </row>
    <row r="6" spans="1:24" ht="60.45" customHeight="1" x14ac:dyDescent="0.3">
      <c r="A6" s="73">
        <v>5</v>
      </c>
      <c r="B6" s="15" t="s">
        <v>8</v>
      </c>
      <c r="C6" s="20" t="s">
        <v>94</v>
      </c>
      <c r="D6" s="15" t="s">
        <v>15</v>
      </c>
      <c r="E6" s="15" t="s">
        <v>16</v>
      </c>
      <c r="F6" s="15" t="s">
        <v>8</v>
      </c>
      <c r="G6" s="15" t="s">
        <v>7</v>
      </c>
      <c r="H6" s="15">
        <v>100000</v>
      </c>
      <c r="I6" s="44">
        <v>100000</v>
      </c>
      <c r="J6" s="15" t="s">
        <v>11</v>
      </c>
      <c r="K6" s="15" t="s">
        <v>12</v>
      </c>
      <c r="L6" s="15" t="s">
        <v>6</v>
      </c>
      <c r="M6" s="15" t="s">
        <v>7</v>
      </c>
    </row>
    <row r="7" spans="1:24" ht="60.45" customHeight="1" x14ac:dyDescent="0.3">
      <c r="A7" s="73">
        <v>8</v>
      </c>
      <c r="B7" s="30" t="s">
        <v>8</v>
      </c>
      <c r="C7" s="20" t="s">
        <v>94</v>
      </c>
      <c r="D7" s="30" t="s">
        <v>110</v>
      </c>
      <c r="E7" s="30" t="s">
        <v>14</v>
      </c>
      <c r="F7" s="17" t="s">
        <v>8</v>
      </c>
      <c r="G7" s="15" t="s">
        <v>7</v>
      </c>
      <c r="H7" s="17">
        <v>280000</v>
      </c>
      <c r="I7" s="45">
        <v>280000</v>
      </c>
      <c r="J7" s="16" t="s">
        <v>34</v>
      </c>
      <c r="K7" s="17" t="s">
        <v>111</v>
      </c>
      <c r="L7" s="17" t="s">
        <v>112</v>
      </c>
      <c r="M7" s="15" t="s">
        <v>7</v>
      </c>
    </row>
    <row r="8" spans="1:24" ht="60.45" customHeight="1" x14ac:dyDescent="0.3">
      <c r="A8" s="73">
        <v>7</v>
      </c>
      <c r="B8" s="15" t="s">
        <v>31</v>
      </c>
      <c r="C8" s="20" t="s">
        <v>95</v>
      </c>
      <c r="D8" s="15" t="s">
        <v>32</v>
      </c>
      <c r="E8" s="17" t="s">
        <v>33</v>
      </c>
      <c r="F8" s="16" t="s">
        <v>31</v>
      </c>
      <c r="G8" s="15" t="s">
        <v>7</v>
      </c>
      <c r="H8" s="16">
        <v>130000</v>
      </c>
      <c r="I8" s="45">
        <v>130000</v>
      </c>
      <c r="J8" s="16" t="s">
        <v>34</v>
      </c>
      <c r="K8" s="16" t="s">
        <v>35</v>
      </c>
      <c r="L8" s="16" t="s">
        <v>24</v>
      </c>
      <c r="M8" s="15" t="s">
        <v>7</v>
      </c>
    </row>
    <row r="9" spans="1:24" ht="60.45" customHeight="1" x14ac:dyDescent="0.3">
      <c r="A9" s="73">
        <v>6</v>
      </c>
      <c r="B9" s="15" t="s">
        <v>46</v>
      </c>
      <c r="C9" s="20" t="s">
        <v>97</v>
      </c>
      <c r="D9" s="16" t="s">
        <v>47</v>
      </c>
      <c r="E9" s="16" t="s">
        <v>48</v>
      </c>
      <c r="F9" s="16" t="s">
        <v>46</v>
      </c>
      <c r="G9" s="15" t="s">
        <v>7</v>
      </c>
      <c r="H9" s="16">
        <v>160000</v>
      </c>
      <c r="I9" s="45">
        <v>160000</v>
      </c>
      <c r="J9" s="16" t="s">
        <v>11</v>
      </c>
      <c r="K9" s="16" t="s">
        <v>12</v>
      </c>
      <c r="L9" s="16" t="s">
        <v>27</v>
      </c>
      <c r="M9" s="15" t="s">
        <v>7</v>
      </c>
    </row>
    <row r="10" spans="1:24" ht="60.45" customHeight="1" x14ac:dyDescent="0.3">
      <c r="A10" s="73">
        <v>55</v>
      </c>
      <c r="B10" s="15" t="s">
        <v>46</v>
      </c>
      <c r="C10" s="20" t="s">
        <v>97</v>
      </c>
      <c r="D10" s="15" t="s">
        <v>173</v>
      </c>
      <c r="E10" s="16" t="s">
        <v>174</v>
      </c>
      <c r="F10" s="15" t="s">
        <v>46</v>
      </c>
      <c r="G10" s="16" t="s">
        <v>7</v>
      </c>
      <c r="H10" s="18">
        <v>100000</v>
      </c>
      <c r="I10" s="45">
        <v>100000</v>
      </c>
      <c r="J10" s="16" t="s">
        <v>4</v>
      </c>
      <c r="K10" s="15" t="s">
        <v>62</v>
      </c>
      <c r="L10" s="15" t="s">
        <v>24</v>
      </c>
      <c r="M10" s="15" t="s">
        <v>7</v>
      </c>
    </row>
    <row r="11" spans="1:24" ht="60.45" customHeight="1" x14ac:dyDescent="0.3">
      <c r="A11" s="73">
        <v>9</v>
      </c>
      <c r="B11" s="30" t="s">
        <v>49</v>
      </c>
      <c r="C11" s="20" t="s">
        <v>98</v>
      </c>
      <c r="D11" s="30" t="s">
        <v>188</v>
      </c>
      <c r="E11" s="30" t="s">
        <v>113</v>
      </c>
      <c r="F11" s="30" t="s">
        <v>49</v>
      </c>
      <c r="G11" s="15" t="s">
        <v>7</v>
      </c>
      <c r="H11" s="31">
        <v>700000</v>
      </c>
      <c r="I11" s="46">
        <v>700000</v>
      </c>
      <c r="J11" s="17" t="s">
        <v>186</v>
      </c>
      <c r="K11" s="17" t="s">
        <v>114</v>
      </c>
      <c r="L11" s="17" t="s">
        <v>115</v>
      </c>
      <c r="M11" s="15" t="s">
        <v>7</v>
      </c>
    </row>
    <row r="12" spans="1:24" ht="60.45" customHeight="1" x14ac:dyDescent="0.3">
      <c r="A12" s="74">
        <v>57</v>
      </c>
      <c r="B12" s="38" t="s">
        <v>49</v>
      </c>
      <c r="C12" s="20" t="s">
        <v>98</v>
      </c>
      <c r="D12" s="51" t="s">
        <v>191</v>
      </c>
      <c r="E12" s="51" t="s">
        <v>192</v>
      </c>
      <c r="F12" s="38" t="s">
        <v>49</v>
      </c>
      <c r="G12" s="40" t="s">
        <v>7</v>
      </c>
      <c r="H12" s="62">
        <v>150000</v>
      </c>
      <c r="I12" s="66">
        <v>150000</v>
      </c>
      <c r="J12" s="38" t="s">
        <v>52</v>
      </c>
      <c r="K12" s="37" t="s">
        <v>53</v>
      </c>
      <c r="L12" s="5" t="s">
        <v>24</v>
      </c>
      <c r="M12" s="15" t="s">
        <v>7</v>
      </c>
    </row>
    <row r="13" spans="1:24" ht="60.45" customHeight="1" x14ac:dyDescent="0.3">
      <c r="A13" s="74">
        <v>58</v>
      </c>
      <c r="B13" s="38" t="s">
        <v>49</v>
      </c>
      <c r="C13" s="20" t="s">
        <v>98</v>
      </c>
      <c r="D13" s="51" t="s">
        <v>193</v>
      </c>
      <c r="E13" s="51" t="s">
        <v>194</v>
      </c>
      <c r="F13" s="38" t="s">
        <v>49</v>
      </c>
      <c r="G13" s="40" t="s">
        <v>7</v>
      </c>
      <c r="H13" s="64">
        <v>140000</v>
      </c>
      <c r="I13" s="69">
        <v>140000</v>
      </c>
      <c r="J13" s="38" t="s">
        <v>52</v>
      </c>
      <c r="K13" s="37" t="s">
        <v>53</v>
      </c>
      <c r="L13" s="5" t="s">
        <v>24</v>
      </c>
      <c r="M13" s="15" t="s">
        <v>7</v>
      </c>
    </row>
    <row r="14" spans="1:24" ht="60.45" customHeight="1" x14ac:dyDescent="0.3">
      <c r="A14" s="74">
        <v>59</v>
      </c>
      <c r="B14" s="38" t="s">
        <v>49</v>
      </c>
      <c r="C14" s="20" t="s">
        <v>98</v>
      </c>
      <c r="D14" s="51" t="s">
        <v>195</v>
      </c>
      <c r="E14" s="51" t="s">
        <v>196</v>
      </c>
      <c r="F14" s="38" t="s">
        <v>49</v>
      </c>
      <c r="G14" s="40" t="s">
        <v>7</v>
      </c>
      <c r="H14" s="62">
        <v>240000</v>
      </c>
      <c r="I14" s="66">
        <v>240000</v>
      </c>
      <c r="J14" s="38" t="s">
        <v>52</v>
      </c>
      <c r="K14" s="37" t="s">
        <v>53</v>
      </c>
      <c r="L14" s="5" t="s">
        <v>24</v>
      </c>
      <c r="M14" s="15" t="s">
        <v>7</v>
      </c>
    </row>
    <row r="15" spans="1:24" ht="60.45" customHeight="1" x14ac:dyDescent="0.3">
      <c r="A15" s="74">
        <v>60</v>
      </c>
      <c r="B15" s="38" t="s">
        <v>49</v>
      </c>
      <c r="C15" s="20" t="s">
        <v>98</v>
      </c>
      <c r="D15" s="51" t="s">
        <v>197</v>
      </c>
      <c r="E15" s="51" t="s">
        <v>198</v>
      </c>
      <c r="F15" s="38" t="s">
        <v>49</v>
      </c>
      <c r="G15" s="40" t="s">
        <v>7</v>
      </c>
      <c r="H15" s="62">
        <v>150000</v>
      </c>
      <c r="I15" s="66">
        <v>150000</v>
      </c>
      <c r="J15" s="38" t="s">
        <v>52</v>
      </c>
      <c r="K15" s="37" t="s">
        <v>53</v>
      </c>
      <c r="L15" s="5" t="s">
        <v>24</v>
      </c>
      <c r="M15" s="15" t="s">
        <v>7</v>
      </c>
    </row>
    <row r="16" spans="1:24" ht="60.45" customHeight="1" x14ac:dyDescent="0.3">
      <c r="A16" s="74">
        <v>61</v>
      </c>
      <c r="B16" s="38" t="s">
        <v>49</v>
      </c>
      <c r="C16" s="20" t="s">
        <v>98</v>
      </c>
      <c r="D16" s="51" t="s">
        <v>199</v>
      </c>
      <c r="E16" s="51" t="s">
        <v>200</v>
      </c>
      <c r="F16" s="38" t="s">
        <v>49</v>
      </c>
      <c r="G16" s="40" t="s">
        <v>7</v>
      </c>
      <c r="H16" s="62">
        <v>190000</v>
      </c>
      <c r="I16" s="66">
        <v>190000</v>
      </c>
      <c r="J16" s="38" t="s">
        <v>52</v>
      </c>
      <c r="K16" s="37" t="s">
        <v>53</v>
      </c>
      <c r="L16" s="5" t="s">
        <v>24</v>
      </c>
      <c r="M16" s="15" t="s">
        <v>7</v>
      </c>
    </row>
    <row r="17" spans="1:13" ht="60.45" customHeight="1" x14ac:dyDescent="0.3">
      <c r="A17" s="74">
        <v>62</v>
      </c>
      <c r="B17" s="38" t="s">
        <v>49</v>
      </c>
      <c r="C17" s="20" t="s">
        <v>98</v>
      </c>
      <c r="D17" s="51" t="s">
        <v>201</v>
      </c>
      <c r="E17" s="51" t="s">
        <v>202</v>
      </c>
      <c r="F17" s="38" t="s">
        <v>49</v>
      </c>
      <c r="G17" s="40" t="s">
        <v>7</v>
      </c>
      <c r="H17" s="62">
        <v>130000</v>
      </c>
      <c r="I17" s="66">
        <v>130000</v>
      </c>
      <c r="J17" s="38" t="s">
        <v>52</v>
      </c>
      <c r="K17" s="37" t="s">
        <v>53</v>
      </c>
      <c r="L17" s="5" t="s">
        <v>24</v>
      </c>
      <c r="M17" s="15" t="s">
        <v>7</v>
      </c>
    </row>
    <row r="18" spans="1:13" ht="60.45" customHeight="1" x14ac:dyDescent="0.3">
      <c r="A18" s="74">
        <v>63</v>
      </c>
      <c r="B18" s="38" t="s">
        <v>49</v>
      </c>
      <c r="C18" s="20" t="s">
        <v>98</v>
      </c>
      <c r="D18" s="39" t="s">
        <v>203</v>
      </c>
      <c r="E18" s="39" t="s">
        <v>204</v>
      </c>
      <c r="F18" s="38" t="s">
        <v>49</v>
      </c>
      <c r="G18" s="40" t="s">
        <v>7</v>
      </c>
      <c r="H18" s="40">
        <v>300000</v>
      </c>
      <c r="I18" s="48">
        <v>300000</v>
      </c>
      <c r="J18" s="40" t="s">
        <v>185</v>
      </c>
      <c r="K18" s="39" t="s">
        <v>205</v>
      </c>
      <c r="L18" s="5" t="s">
        <v>24</v>
      </c>
      <c r="M18" s="15" t="s">
        <v>7</v>
      </c>
    </row>
    <row r="19" spans="1:13" ht="60.45" customHeight="1" x14ac:dyDescent="0.3">
      <c r="A19" s="73">
        <v>11</v>
      </c>
      <c r="B19" s="30" t="s">
        <v>8</v>
      </c>
      <c r="C19" s="20" t="s">
        <v>94</v>
      </c>
      <c r="D19" s="30" t="s">
        <v>118</v>
      </c>
      <c r="E19" s="17" t="s">
        <v>119</v>
      </c>
      <c r="F19" s="17" t="s">
        <v>8</v>
      </c>
      <c r="G19" s="17" t="s">
        <v>21</v>
      </c>
      <c r="H19" s="17">
        <v>10000</v>
      </c>
      <c r="I19" s="45">
        <v>10000</v>
      </c>
      <c r="J19" s="16" t="s">
        <v>184</v>
      </c>
      <c r="K19" s="17" t="s">
        <v>120</v>
      </c>
      <c r="L19" s="17" t="s">
        <v>112</v>
      </c>
      <c r="M19" s="17" t="s">
        <v>21</v>
      </c>
    </row>
    <row r="20" spans="1:13" ht="60.45" customHeight="1" x14ac:dyDescent="0.3">
      <c r="A20" s="73">
        <v>12</v>
      </c>
      <c r="B20" s="30" t="s">
        <v>8</v>
      </c>
      <c r="C20" s="20" t="s">
        <v>94</v>
      </c>
      <c r="D20" s="17" t="s">
        <v>121</v>
      </c>
      <c r="E20" s="17" t="s">
        <v>122</v>
      </c>
      <c r="F20" s="17" t="s">
        <v>8</v>
      </c>
      <c r="G20" s="17" t="s">
        <v>21</v>
      </c>
      <c r="H20" s="17">
        <v>100000</v>
      </c>
      <c r="I20" s="45">
        <v>100000</v>
      </c>
      <c r="J20" s="16" t="s">
        <v>184</v>
      </c>
      <c r="K20" s="17" t="s">
        <v>123</v>
      </c>
      <c r="L20" s="17" t="s">
        <v>112</v>
      </c>
      <c r="M20" s="17" t="s">
        <v>21</v>
      </c>
    </row>
    <row r="21" spans="1:13" ht="60.45" customHeight="1" x14ac:dyDescent="0.3">
      <c r="A21" s="73">
        <v>13</v>
      </c>
      <c r="B21" s="30" t="s">
        <v>8</v>
      </c>
      <c r="C21" s="20" t="s">
        <v>94</v>
      </c>
      <c r="D21" s="30" t="s">
        <v>124</v>
      </c>
      <c r="E21" s="17" t="s">
        <v>18</v>
      </c>
      <c r="F21" s="17" t="s">
        <v>8</v>
      </c>
      <c r="G21" s="17" t="s">
        <v>21</v>
      </c>
      <c r="H21" s="17">
        <v>100000</v>
      </c>
      <c r="I21" s="45">
        <v>100000</v>
      </c>
      <c r="J21" s="16" t="s">
        <v>184</v>
      </c>
      <c r="K21" s="17" t="s">
        <v>123</v>
      </c>
      <c r="L21" s="17" t="s">
        <v>112</v>
      </c>
      <c r="M21" s="17" t="s">
        <v>21</v>
      </c>
    </row>
    <row r="22" spans="1:13" ht="60.45" customHeight="1" x14ac:dyDescent="0.3">
      <c r="A22" s="73">
        <v>14</v>
      </c>
      <c r="B22" s="30" t="s">
        <v>8</v>
      </c>
      <c r="C22" s="20" t="s">
        <v>94</v>
      </c>
      <c r="D22" s="30" t="s">
        <v>19</v>
      </c>
      <c r="E22" s="30" t="s">
        <v>20</v>
      </c>
      <c r="F22" s="17" t="s">
        <v>8</v>
      </c>
      <c r="G22" s="17" t="s">
        <v>21</v>
      </c>
      <c r="H22" s="30">
        <v>90000</v>
      </c>
      <c r="I22" s="44">
        <v>90000</v>
      </c>
      <c r="J22" s="16" t="s">
        <v>184</v>
      </c>
      <c r="K22" s="17" t="s">
        <v>12</v>
      </c>
      <c r="L22" s="30" t="s">
        <v>6</v>
      </c>
      <c r="M22" s="17" t="s">
        <v>21</v>
      </c>
    </row>
    <row r="23" spans="1:13" ht="60.45" customHeight="1" x14ac:dyDescent="0.3">
      <c r="A23" s="73">
        <v>15</v>
      </c>
      <c r="B23" s="30" t="s">
        <v>8</v>
      </c>
      <c r="C23" s="20" t="s">
        <v>94</v>
      </c>
      <c r="D23" s="30" t="s">
        <v>22</v>
      </c>
      <c r="E23" s="30" t="s">
        <v>23</v>
      </c>
      <c r="F23" s="17" t="s">
        <v>8</v>
      </c>
      <c r="G23" s="17" t="s">
        <v>21</v>
      </c>
      <c r="H23" s="30">
        <v>100000</v>
      </c>
      <c r="I23" s="44">
        <v>100000</v>
      </c>
      <c r="J23" s="17" t="s">
        <v>11</v>
      </c>
      <c r="K23" s="17" t="s">
        <v>12</v>
      </c>
      <c r="L23" s="30" t="s">
        <v>24</v>
      </c>
      <c r="M23" s="17" t="s">
        <v>21</v>
      </c>
    </row>
    <row r="24" spans="1:13" ht="60.45" customHeight="1" x14ac:dyDescent="0.3">
      <c r="A24" s="73">
        <v>16</v>
      </c>
      <c r="B24" s="30" t="s">
        <v>8</v>
      </c>
      <c r="C24" s="20" t="s">
        <v>94</v>
      </c>
      <c r="D24" s="30" t="s">
        <v>25</v>
      </c>
      <c r="E24" s="30" t="s">
        <v>26</v>
      </c>
      <c r="F24" s="17" t="s">
        <v>8</v>
      </c>
      <c r="G24" s="17" t="s">
        <v>21</v>
      </c>
      <c r="H24" s="30">
        <v>59000</v>
      </c>
      <c r="I24" s="44">
        <v>59000</v>
      </c>
      <c r="J24" s="17" t="s">
        <v>11</v>
      </c>
      <c r="K24" s="17" t="s">
        <v>12</v>
      </c>
      <c r="L24" s="17" t="s">
        <v>27</v>
      </c>
      <c r="M24" s="17" t="s">
        <v>21</v>
      </c>
    </row>
    <row r="25" spans="1:13" ht="60.45" customHeight="1" x14ac:dyDescent="0.3">
      <c r="A25" s="73">
        <v>17</v>
      </c>
      <c r="B25" s="30" t="s">
        <v>8</v>
      </c>
      <c r="C25" s="20" t="s">
        <v>94</v>
      </c>
      <c r="D25" s="30" t="s">
        <v>28</v>
      </c>
      <c r="E25" s="17" t="s">
        <v>20</v>
      </c>
      <c r="F25" s="17" t="s">
        <v>8</v>
      </c>
      <c r="G25" s="17" t="s">
        <v>21</v>
      </c>
      <c r="H25" s="17">
        <v>80000</v>
      </c>
      <c r="I25" s="45">
        <v>80000</v>
      </c>
      <c r="J25" s="17" t="s">
        <v>187</v>
      </c>
      <c r="K25" s="17" t="s">
        <v>29</v>
      </c>
      <c r="L25" s="17" t="s">
        <v>27</v>
      </c>
      <c r="M25" s="17" t="s">
        <v>21</v>
      </c>
    </row>
    <row r="26" spans="1:13" ht="60.45" customHeight="1" x14ac:dyDescent="0.3">
      <c r="A26" s="73">
        <v>18</v>
      </c>
      <c r="B26" s="30" t="s">
        <v>8</v>
      </c>
      <c r="C26" s="20" t="s">
        <v>94</v>
      </c>
      <c r="D26" s="30" t="s">
        <v>30</v>
      </c>
      <c r="E26" s="17" t="s">
        <v>20</v>
      </c>
      <c r="F26" s="17" t="s">
        <v>8</v>
      </c>
      <c r="G26" s="17" t="s">
        <v>21</v>
      </c>
      <c r="H26" s="17">
        <v>50000</v>
      </c>
      <c r="I26" s="45">
        <v>50000</v>
      </c>
      <c r="J26" s="17" t="s">
        <v>187</v>
      </c>
      <c r="K26" s="17" t="s">
        <v>29</v>
      </c>
      <c r="L26" s="17" t="s">
        <v>27</v>
      </c>
      <c r="M26" s="17" t="s">
        <v>21</v>
      </c>
    </row>
    <row r="27" spans="1:13" ht="60.45" customHeight="1" x14ac:dyDescent="0.3">
      <c r="A27" s="73">
        <v>19</v>
      </c>
      <c r="B27" s="30" t="s">
        <v>31</v>
      </c>
      <c r="C27" s="20" t="s">
        <v>95</v>
      </c>
      <c r="D27" s="30" t="s">
        <v>32</v>
      </c>
      <c r="E27" s="30" t="s">
        <v>33</v>
      </c>
      <c r="F27" s="30" t="s">
        <v>31</v>
      </c>
      <c r="G27" s="17" t="s">
        <v>21</v>
      </c>
      <c r="H27" s="30">
        <v>130000</v>
      </c>
      <c r="I27" s="44">
        <v>130000</v>
      </c>
      <c r="J27" s="30" t="s">
        <v>34</v>
      </c>
      <c r="K27" s="30" t="s">
        <v>35</v>
      </c>
      <c r="L27" s="30" t="s">
        <v>24</v>
      </c>
      <c r="M27" s="17" t="s">
        <v>21</v>
      </c>
    </row>
    <row r="28" spans="1:13" ht="60.45" customHeight="1" x14ac:dyDescent="0.3">
      <c r="A28" s="73">
        <v>24</v>
      </c>
      <c r="B28" s="15" t="s">
        <v>125</v>
      </c>
      <c r="C28" s="20" t="s">
        <v>103</v>
      </c>
      <c r="D28" s="15" t="s">
        <v>126</v>
      </c>
      <c r="E28" s="15" t="s">
        <v>127</v>
      </c>
      <c r="F28" s="16" t="s">
        <v>125</v>
      </c>
      <c r="G28" s="16" t="s">
        <v>21</v>
      </c>
      <c r="H28" s="16">
        <v>60000</v>
      </c>
      <c r="I28" s="45">
        <v>60000</v>
      </c>
      <c r="J28" s="15" t="s">
        <v>128</v>
      </c>
      <c r="K28" s="16" t="s">
        <v>129</v>
      </c>
      <c r="L28" s="16" t="s">
        <v>24</v>
      </c>
      <c r="M28" s="17" t="s">
        <v>21</v>
      </c>
    </row>
    <row r="29" spans="1:13" ht="60.45" customHeight="1" x14ac:dyDescent="0.3">
      <c r="A29" s="73">
        <v>20</v>
      </c>
      <c r="B29" s="30" t="s">
        <v>36</v>
      </c>
      <c r="C29" s="20" t="s">
        <v>96</v>
      </c>
      <c r="D29" s="30" t="s">
        <v>37</v>
      </c>
      <c r="E29" s="30" t="s">
        <v>38</v>
      </c>
      <c r="F29" s="30" t="s">
        <v>39</v>
      </c>
      <c r="G29" s="30" t="s">
        <v>21</v>
      </c>
      <c r="H29" s="30" t="s">
        <v>40</v>
      </c>
      <c r="I29" s="44">
        <v>210000</v>
      </c>
      <c r="J29" s="30" t="s">
        <v>41</v>
      </c>
      <c r="K29" s="17" t="s">
        <v>42</v>
      </c>
      <c r="L29" s="30" t="s">
        <v>24</v>
      </c>
      <c r="M29" s="17" t="s">
        <v>21</v>
      </c>
    </row>
    <row r="30" spans="1:13" ht="60.45" customHeight="1" x14ac:dyDescent="0.3">
      <c r="A30" s="73">
        <v>21</v>
      </c>
      <c r="B30" s="30" t="s">
        <v>36</v>
      </c>
      <c r="C30" s="20" t="s">
        <v>96</v>
      </c>
      <c r="D30" s="30" t="s">
        <v>43</v>
      </c>
      <c r="E30" s="30" t="s">
        <v>44</v>
      </c>
      <c r="F30" s="30" t="s">
        <v>39</v>
      </c>
      <c r="G30" s="30" t="s">
        <v>21</v>
      </c>
      <c r="H30" s="30" t="s">
        <v>45</v>
      </c>
      <c r="I30" s="44">
        <v>140000</v>
      </c>
      <c r="J30" s="30" t="s">
        <v>41</v>
      </c>
      <c r="K30" s="17" t="s">
        <v>42</v>
      </c>
      <c r="L30" s="30" t="s">
        <v>24</v>
      </c>
      <c r="M30" s="17" t="s">
        <v>21</v>
      </c>
    </row>
    <row r="31" spans="1:13" ht="60.45" customHeight="1" x14ac:dyDescent="0.3">
      <c r="A31" s="73">
        <v>10</v>
      </c>
      <c r="B31" s="30" t="s">
        <v>49</v>
      </c>
      <c r="C31" s="20" t="s">
        <v>98</v>
      </c>
      <c r="D31" s="30" t="s">
        <v>116</v>
      </c>
      <c r="E31" s="17" t="s">
        <v>117</v>
      </c>
      <c r="F31" s="30" t="s">
        <v>49</v>
      </c>
      <c r="G31" s="17" t="s">
        <v>21</v>
      </c>
      <c r="H31" s="32">
        <v>100000</v>
      </c>
      <c r="I31" s="47">
        <v>100000</v>
      </c>
      <c r="J31" s="17" t="s">
        <v>187</v>
      </c>
      <c r="K31" s="17" t="s">
        <v>114</v>
      </c>
      <c r="L31" s="17" t="s">
        <v>115</v>
      </c>
      <c r="M31" s="17" t="s">
        <v>21</v>
      </c>
    </row>
    <row r="32" spans="1:13" ht="60.45" customHeight="1" x14ac:dyDescent="0.3">
      <c r="A32" s="73">
        <v>22</v>
      </c>
      <c r="B32" s="30" t="s">
        <v>49</v>
      </c>
      <c r="C32" s="20" t="s">
        <v>98</v>
      </c>
      <c r="D32" s="30" t="s">
        <v>50</v>
      </c>
      <c r="E32" s="30" t="s">
        <v>51</v>
      </c>
      <c r="F32" s="17" t="s">
        <v>49</v>
      </c>
      <c r="G32" s="17" t="s">
        <v>21</v>
      </c>
      <c r="H32" s="30">
        <v>2.2999999999999998</v>
      </c>
      <c r="I32" s="44">
        <v>230000</v>
      </c>
      <c r="J32" s="17" t="s">
        <v>52</v>
      </c>
      <c r="K32" s="30" t="s">
        <v>53</v>
      </c>
      <c r="L32" s="17" t="s">
        <v>24</v>
      </c>
      <c r="M32" s="17" t="s">
        <v>21</v>
      </c>
    </row>
    <row r="33" spans="1:13" ht="60.45" customHeight="1" x14ac:dyDescent="0.3">
      <c r="A33" s="73">
        <v>23</v>
      </c>
      <c r="B33" s="15" t="s">
        <v>49</v>
      </c>
      <c r="C33" s="20" t="s">
        <v>98</v>
      </c>
      <c r="D33" s="15" t="s">
        <v>54</v>
      </c>
      <c r="E33" s="15" t="s">
        <v>55</v>
      </c>
      <c r="F33" s="16" t="s">
        <v>49</v>
      </c>
      <c r="G33" s="17" t="s">
        <v>21</v>
      </c>
      <c r="H33" s="15">
        <v>2.2999999999999998</v>
      </c>
      <c r="I33" s="44">
        <v>230000</v>
      </c>
      <c r="J33" s="16" t="s">
        <v>52</v>
      </c>
      <c r="K33" s="15" t="s">
        <v>53</v>
      </c>
      <c r="L33" s="16" t="s">
        <v>24</v>
      </c>
      <c r="M33" s="17" t="s">
        <v>21</v>
      </c>
    </row>
    <row r="34" spans="1:13" ht="60.45" customHeight="1" x14ac:dyDescent="0.3">
      <c r="A34" s="74">
        <v>64</v>
      </c>
      <c r="B34" s="38" t="s">
        <v>49</v>
      </c>
      <c r="C34" s="20" t="s">
        <v>98</v>
      </c>
      <c r="D34" s="39" t="s">
        <v>206</v>
      </c>
      <c r="E34" s="39" t="s">
        <v>207</v>
      </c>
      <c r="F34" s="38" t="s">
        <v>49</v>
      </c>
      <c r="G34" s="40" t="s">
        <v>21</v>
      </c>
      <c r="H34" s="40">
        <v>300000</v>
      </c>
      <c r="I34" s="48">
        <v>300000</v>
      </c>
      <c r="J34" s="40" t="s">
        <v>185</v>
      </c>
      <c r="K34" s="39" t="s">
        <v>205</v>
      </c>
      <c r="L34" s="5" t="s">
        <v>24</v>
      </c>
      <c r="M34" s="17" t="s">
        <v>21</v>
      </c>
    </row>
    <row r="35" spans="1:13" ht="60.45" customHeight="1" x14ac:dyDescent="0.3">
      <c r="A35" s="73">
        <v>25</v>
      </c>
      <c r="B35" s="15" t="s">
        <v>56</v>
      </c>
      <c r="C35" s="20" t="s">
        <v>99</v>
      </c>
      <c r="D35" s="15" t="s">
        <v>57</v>
      </c>
      <c r="E35" s="16" t="s">
        <v>58</v>
      </c>
      <c r="F35" s="16" t="s">
        <v>59</v>
      </c>
      <c r="G35" s="17" t="s">
        <v>21</v>
      </c>
      <c r="H35" s="33" t="s">
        <v>60</v>
      </c>
      <c r="I35" s="45">
        <v>200000</v>
      </c>
      <c r="J35" s="16" t="s">
        <v>61</v>
      </c>
      <c r="K35" s="16" t="s">
        <v>62</v>
      </c>
      <c r="L35" s="15" t="s">
        <v>24</v>
      </c>
      <c r="M35" s="17" t="s">
        <v>21</v>
      </c>
    </row>
    <row r="36" spans="1:13" ht="60.45" customHeight="1" x14ac:dyDescent="0.3">
      <c r="A36" s="73">
        <v>26</v>
      </c>
      <c r="B36" s="15" t="s">
        <v>8</v>
      </c>
      <c r="C36" s="20" t="s">
        <v>94</v>
      </c>
      <c r="D36" s="15" t="s">
        <v>63</v>
      </c>
      <c r="E36" s="16" t="s">
        <v>20</v>
      </c>
      <c r="F36" s="16" t="s">
        <v>8</v>
      </c>
      <c r="G36" s="16" t="s">
        <v>64</v>
      </c>
      <c r="H36" s="16">
        <v>25000</v>
      </c>
      <c r="I36" s="45">
        <v>25000</v>
      </c>
      <c r="J36" s="16" t="s">
        <v>61</v>
      </c>
      <c r="K36" s="16" t="s">
        <v>29</v>
      </c>
      <c r="L36" s="16" t="s">
        <v>27</v>
      </c>
      <c r="M36" s="17" t="s">
        <v>64</v>
      </c>
    </row>
    <row r="37" spans="1:13" ht="60.45" customHeight="1" x14ac:dyDescent="0.3">
      <c r="A37" s="73">
        <v>27</v>
      </c>
      <c r="B37" s="30" t="s">
        <v>8</v>
      </c>
      <c r="C37" s="20" t="s">
        <v>94</v>
      </c>
      <c r="D37" s="17" t="s">
        <v>130</v>
      </c>
      <c r="E37" s="17" t="s">
        <v>119</v>
      </c>
      <c r="F37" s="17" t="s">
        <v>8</v>
      </c>
      <c r="G37" s="17" t="s">
        <v>64</v>
      </c>
      <c r="H37" s="17">
        <v>10000</v>
      </c>
      <c r="I37" s="45">
        <v>10000</v>
      </c>
      <c r="J37" s="16" t="s">
        <v>4</v>
      </c>
      <c r="K37" s="17" t="s">
        <v>120</v>
      </c>
      <c r="L37" s="17" t="s">
        <v>112</v>
      </c>
      <c r="M37" s="17" t="s">
        <v>64</v>
      </c>
    </row>
    <row r="38" spans="1:13" ht="60.45" customHeight="1" x14ac:dyDescent="0.3">
      <c r="A38" s="73">
        <v>28</v>
      </c>
      <c r="B38" s="30" t="s">
        <v>8</v>
      </c>
      <c r="C38" s="20" t="s">
        <v>94</v>
      </c>
      <c r="D38" s="30" t="s">
        <v>131</v>
      </c>
      <c r="E38" s="17" t="s">
        <v>18</v>
      </c>
      <c r="F38" s="17" t="s">
        <v>8</v>
      </c>
      <c r="G38" s="17" t="s">
        <v>64</v>
      </c>
      <c r="H38" s="17">
        <f>113190+147000</f>
        <v>260190</v>
      </c>
      <c r="I38" s="45">
        <f>113190+147000</f>
        <v>260190</v>
      </c>
      <c r="J38" s="16" t="s">
        <v>4</v>
      </c>
      <c r="K38" s="30" t="s">
        <v>132</v>
      </c>
      <c r="L38" s="17" t="s">
        <v>112</v>
      </c>
      <c r="M38" s="17" t="s">
        <v>64</v>
      </c>
    </row>
    <row r="39" spans="1:13" ht="60.45" customHeight="1" x14ac:dyDescent="0.3">
      <c r="A39" s="73">
        <v>29</v>
      </c>
      <c r="B39" s="15" t="s">
        <v>36</v>
      </c>
      <c r="C39" s="20" t="s">
        <v>96</v>
      </c>
      <c r="D39" s="15" t="s">
        <v>65</v>
      </c>
      <c r="E39" s="15" t="s">
        <v>66</v>
      </c>
      <c r="F39" s="15" t="s">
        <v>39</v>
      </c>
      <c r="G39" s="15" t="s">
        <v>64</v>
      </c>
      <c r="H39" s="15" t="s">
        <v>67</v>
      </c>
      <c r="I39" s="44">
        <v>129422</v>
      </c>
      <c r="J39" s="15" t="s">
        <v>185</v>
      </c>
      <c r="K39" s="15" t="s">
        <v>68</v>
      </c>
      <c r="L39" s="15" t="s">
        <v>24</v>
      </c>
      <c r="M39" s="17" t="s">
        <v>64</v>
      </c>
    </row>
    <row r="40" spans="1:13" ht="60.45" customHeight="1" x14ac:dyDescent="0.3">
      <c r="A40" s="73">
        <v>52</v>
      </c>
      <c r="B40" s="15" t="s">
        <v>46</v>
      </c>
      <c r="C40" s="20" t="s">
        <v>97</v>
      </c>
      <c r="D40" s="15" t="s">
        <v>166</v>
      </c>
      <c r="E40" s="16" t="s">
        <v>167</v>
      </c>
      <c r="F40" s="15" t="s">
        <v>46</v>
      </c>
      <c r="G40" s="16" t="s">
        <v>64</v>
      </c>
      <c r="H40" s="18">
        <v>67500</v>
      </c>
      <c r="I40" s="45">
        <v>67500</v>
      </c>
      <c r="J40" s="16" t="s">
        <v>4</v>
      </c>
      <c r="K40" s="15" t="s">
        <v>62</v>
      </c>
      <c r="L40" s="15" t="s">
        <v>24</v>
      </c>
      <c r="M40" s="17" t="s">
        <v>64</v>
      </c>
    </row>
    <row r="41" spans="1:13" ht="60.45" customHeight="1" x14ac:dyDescent="0.3">
      <c r="A41" s="73">
        <v>53</v>
      </c>
      <c r="B41" s="15" t="s">
        <v>46</v>
      </c>
      <c r="C41" s="20" t="s">
        <v>97</v>
      </c>
      <c r="D41" s="15" t="s">
        <v>168</v>
      </c>
      <c r="E41" s="16" t="s">
        <v>169</v>
      </c>
      <c r="F41" s="15" t="s">
        <v>46</v>
      </c>
      <c r="G41" s="16" t="s">
        <v>64</v>
      </c>
      <c r="H41" s="18">
        <v>338100</v>
      </c>
      <c r="I41" s="45">
        <v>338100</v>
      </c>
      <c r="J41" s="16" t="s">
        <v>184</v>
      </c>
      <c r="K41" s="15" t="s">
        <v>170</v>
      </c>
      <c r="L41" s="15" t="s">
        <v>24</v>
      </c>
      <c r="M41" s="17" t="s">
        <v>64</v>
      </c>
    </row>
    <row r="42" spans="1:13" ht="60.45" customHeight="1" x14ac:dyDescent="0.3">
      <c r="A42" s="73">
        <v>54</v>
      </c>
      <c r="B42" s="15" t="s">
        <v>46</v>
      </c>
      <c r="C42" s="20" t="s">
        <v>97</v>
      </c>
      <c r="D42" s="15" t="s">
        <v>171</v>
      </c>
      <c r="E42" s="16" t="s">
        <v>172</v>
      </c>
      <c r="F42" s="15" t="s">
        <v>46</v>
      </c>
      <c r="G42" s="16" t="s">
        <v>64</v>
      </c>
      <c r="H42" s="18">
        <v>258720</v>
      </c>
      <c r="I42" s="45">
        <v>258720</v>
      </c>
      <c r="J42" s="16" t="s">
        <v>184</v>
      </c>
      <c r="K42" s="15" t="s">
        <v>170</v>
      </c>
      <c r="L42" s="15" t="s">
        <v>24</v>
      </c>
      <c r="M42" s="17" t="s">
        <v>64</v>
      </c>
    </row>
    <row r="43" spans="1:13" ht="60.45" customHeight="1" x14ac:dyDescent="0.3">
      <c r="A43" s="73">
        <v>30</v>
      </c>
      <c r="B43" s="15" t="s">
        <v>49</v>
      </c>
      <c r="C43" s="20" t="s">
        <v>98</v>
      </c>
      <c r="D43" s="15" t="s">
        <v>133</v>
      </c>
      <c r="E43" s="34" t="s">
        <v>134</v>
      </c>
      <c r="F43" s="15" t="s">
        <v>49</v>
      </c>
      <c r="G43" s="16" t="s">
        <v>64</v>
      </c>
      <c r="H43" s="16">
        <v>300000</v>
      </c>
      <c r="I43" s="45">
        <v>300000</v>
      </c>
      <c r="J43" s="34" t="s">
        <v>185</v>
      </c>
      <c r="K43" s="34" t="s">
        <v>114</v>
      </c>
      <c r="L43" s="34" t="s">
        <v>115</v>
      </c>
      <c r="M43" s="17" t="s">
        <v>64</v>
      </c>
    </row>
    <row r="44" spans="1:13" ht="60.45" customHeight="1" x14ac:dyDescent="0.3">
      <c r="A44" s="74">
        <v>65</v>
      </c>
      <c r="B44" s="38" t="s">
        <v>49</v>
      </c>
      <c r="C44" s="20" t="s">
        <v>98</v>
      </c>
      <c r="D44" s="39" t="s">
        <v>208</v>
      </c>
      <c r="E44" s="39" t="s">
        <v>209</v>
      </c>
      <c r="F44" s="38" t="s">
        <v>49</v>
      </c>
      <c r="G44" s="40" t="s">
        <v>64</v>
      </c>
      <c r="H44" s="40">
        <v>300000</v>
      </c>
      <c r="I44" s="48">
        <v>300000</v>
      </c>
      <c r="J44" s="40" t="s">
        <v>185</v>
      </c>
      <c r="K44" s="39" t="s">
        <v>205</v>
      </c>
      <c r="L44" s="5" t="s">
        <v>24</v>
      </c>
      <c r="M44" s="17" t="s">
        <v>64</v>
      </c>
    </row>
    <row r="45" spans="1:13" ht="60.45" customHeight="1" x14ac:dyDescent="0.3">
      <c r="A45" s="74">
        <v>70</v>
      </c>
      <c r="B45" s="38" t="s">
        <v>49</v>
      </c>
      <c r="C45" s="20" t="s">
        <v>98</v>
      </c>
      <c r="D45" s="37" t="s">
        <v>219</v>
      </c>
      <c r="E45" s="39" t="s">
        <v>209</v>
      </c>
      <c r="F45" s="38" t="s">
        <v>220</v>
      </c>
      <c r="G45" s="40" t="s">
        <v>64</v>
      </c>
      <c r="H45" s="40">
        <v>2400000</v>
      </c>
      <c r="I45" s="48">
        <v>2400000</v>
      </c>
      <c r="J45" s="40" t="s">
        <v>185</v>
      </c>
      <c r="K45" s="5" t="s">
        <v>221</v>
      </c>
      <c r="L45" s="5" t="s">
        <v>24</v>
      </c>
      <c r="M45" s="17" t="s">
        <v>64</v>
      </c>
    </row>
    <row r="46" spans="1:13" ht="60.45" customHeight="1" x14ac:dyDescent="0.3">
      <c r="A46" s="74">
        <v>71</v>
      </c>
      <c r="B46" s="38" t="s">
        <v>49</v>
      </c>
      <c r="C46" s="20" t="s">
        <v>98</v>
      </c>
      <c r="D46" s="41" t="s">
        <v>222</v>
      </c>
      <c r="E46" s="41" t="s">
        <v>223</v>
      </c>
      <c r="F46" s="38" t="s">
        <v>220</v>
      </c>
      <c r="G46" s="40" t="s">
        <v>64</v>
      </c>
      <c r="H46" s="41">
        <v>700000</v>
      </c>
      <c r="I46" s="49">
        <v>700000</v>
      </c>
      <c r="J46" s="40" t="s">
        <v>185</v>
      </c>
      <c r="K46" s="41" t="s">
        <v>221</v>
      </c>
      <c r="L46" s="5" t="s">
        <v>24</v>
      </c>
      <c r="M46" s="17" t="s">
        <v>64</v>
      </c>
    </row>
    <row r="47" spans="1:13" ht="60.45" customHeight="1" x14ac:dyDescent="0.3">
      <c r="A47" s="73">
        <v>39</v>
      </c>
      <c r="B47" s="30" t="s">
        <v>8</v>
      </c>
      <c r="C47" s="20" t="s">
        <v>94</v>
      </c>
      <c r="D47" s="30" t="s">
        <v>149</v>
      </c>
      <c r="E47" s="17" t="s">
        <v>18</v>
      </c>
      <c r="F47" s="17" t="s">
        <v>8</v>
      </c>
      <c r="G47" s="17" t="s">
        <v>70</v>
      </c>
      <c r="H47" s="17">
        <v>79380</v>
      </c>
      <c r="I47" s="45">
        <v>79380</v>
      </c>
      <c r="J47" s="16" t="s">
        <v>185</v>
      </c>
      <c r="K47" s="30" t="s">
        <v>132</v>
      </c>
      <c r="L47" s="17" t="s">
        <v>112</v>
      </c>
      <c r="M47" s="16" t="s">
        <v>70</v>
      </c>
    </row>
    <row r="48" spans="1:13" ht="60.45" customHeight="1" x14ac:dyDescent="0.3">
      <c r="A48" s="73">
        <v>40</v>
      </c>
      <c r="B48" s="30" t="s">
        <v>8</v>
      </c>
      <c r="C48" s="20" t="s">
        <v>94</v>
      </c>
      <c r="D48" s="30" t="s">
        <v>150</v>
      </c>
      <c r="E48" s="17" t="s">
        <v>151</v>
      </c>
      <c r="F48" s="17" t="s">
        <v>8</v>
      </c>
      <c r="G48" s="17" t="s">
        <v>70</v>
      </c>
      <c r="H48" s="17">
        <v>25000</v>
      </c>
      <c r="I48" s="45">
        <v>25000</v>
      </c>
      <c r="J48" s="16" t="s">
        <v>185</v>
      </c>
      <c r="K48" s="17" t="s">
        <v>123</v>
      </c>
      <c r="L48" s="17" t="s">
        <v>112</v>
      </c>
      <c r="M48" s="16" t="s">
        <v>70</v>
      </c>
    </row>
    <row r="49" spans="1:16" ht="60.45" customHeight="1" x14ac:dyDescent="0.3">
      <c r="A49" s="73">
        <v>43</v>
      </c>
      <c r="B49" s="15" t="s">
        <v>31</v>
      </c>
      <c r="C49" s="20" t="s">
        <v>95</v>
      </c>
      <c r="D49" s="15" t="s">
        <v>182</v>
      </c>
      <c r="E49" s="16" t="s">
        <v>153</v>
      </c>
      <c r="F49" s="16" t="s">
        <v>31</v>
      </c>
      <c r="G49" s="16" t="s">
        <v>70</v>
      </c>
      <c r="H49" s="16">
        <v>67745</v>
      </c>
      <c r="I49" s="45">
        <v>67745</v>
      </c>
      <c r="J49" s="16" t="s">
        <v>61</v>
      </c>
      <c r="K49" s="16" t="s">
        <v>154</v>
      </c>
      <c r="L49" s="16" t="s">
        <v>24</v>
      </c>
      <c r="M49" s="16" t="s">
        <v>70</v>
      </c>
    </row>
    <row r="50" spans="1:16" ht="60.45" customHeight="1" x14ac:dyDescent="0.3">
      <c r="A50" s="73">
        <v>44</v>
      </c>
      <c r="B50" s="15" t="s">
        <v>31</v>
      </c>
      <c r="C50" s="20" t="s">
        <v>95</v>
      </c>
      <c r="D50" s="15" t="s">
        <v>183</v>
      </c>
      <c r="E50" s="16" t="s">
        <v>155</v>
      </c>
      <c r="F50" s="16" t="s">
        <v>31</v>
      </c>
      <c r="G50" s="16" t="s">
        <v>70</v>
      </c>
      <c r="H50" s="16">
        <v>500000</v>
      </c>
      <c r="I50" s="45">
        <v>500000</v>
      </c>
      <c r="J50" s="16" t="s">
        <v>61</v>
      </c>
      <c r="K50" s="16" t="s">
        <v>35</v>
      </c>
      <c r="L50" s="16" t="s">
        <v>24</v>
      </c>
      <c r="M50" s="16" t="s">
        <v>70</v>
      </c>
    </row>
    <row r="51" spans="1:16" ht="60.45" customHeight="1" x14ac:dyDescent="0.3">
      <c r="A51" s="73">
        <v>41</v>
      </c>
      <c r="B51" s="15" t="s">
        <v>125</v>
      </c>
      <c r="C51" s="20" t="s">
        <v>103</v>
      </c>
      <c r="D51" s="15" t="s">
        <v>126</v>
      </c>
      <c r="E51" s="16" t="s">
        <v>152</v>
      </c>
      <c r="F51" s="16" t="s">
        <v>125</v>
      </c>
      <c r="G51" s="16" t="s">
        <v>70</v>
      </c>
      <c r="H51" s="18">
        <v>100000</v>
      </c>
      <c r="I51" s="45">
        <v>100000</v>
      </c>
      <c r="J51" s="16" t="s">
        <v>185</v>
      </c>
      <c r="K51" s="16" t="s">
        <v>129</v>
      </c>
      <c r="L51" s="16" t="s">
        <v>24</v>
      </c>
      <c r="M51" s="16" t="s">
        <v>70</v>
      </c>
    </row>
    <row r="52" spans="1:16" ht="60.45" customHeight="1" x14ac:dyDescent="0.3">
      <c r="A52" s="73">
        <v>42</v>
      </c>
      <c r="B52" s="15" t="s">
        <v>36</v>
      </c>
      <c r="C52" s="20" t="s">
        <v>96</v>
      </c>
      <c r="D52" s="15" t="s">
        <v>69</v>
      </c>
      <c r="E52" s="15" t="s">
        <v>66</v>
      </c>
      <c r="F52" s="15" t="s">
        <v>39</v>
      </c>
      <c r="G52" s="15" t="s">
        <v>70</v>
      </c>
      <c r="H52" s="16" t="s">
        <v>71</v>
      </c>
      <c r="I52" s="45">
        <v>100000</v>
      </c>
      <c r="J52" s="15" t="s">
        <v>185</v>
      </c>
      <c r="K52" s="16" t="s">
        <v>42</v>
      </c>
      <c r="L52" s="15" t="s">
        <v>24</v>
      </c>
      <c r="M52" s="16" t="s">
        <v>70</v>
      </c>
    </row>
    <row r="53" spans="1:16" ht="60.45" customHeight="1" x14ac:dyDescent="0.3">
      <c r="A53" s="73">
        <v>31</v>
      </c>
      <c r="B53" s="15" t="s">
        <v>49</v>
      </c>
      <c r="C53" s="20" t="s">
        <v>98</v>
      </c>
      <c r="D53" s="15" t="s">
        <v>135</v>
      </c>
      <c r="E53" s="34" t="s">
        <v>136</v>
      </c>
      <c r="F53" s="15" t="s">
        <v>49</v>
      </c>
      <c r="G53" s="16" t="s">
        <v>70</v>
      </c>
      <c r="H53" s="15">
        <v>200000</v>
      </c>
      <c r="I53" s="44">
        <v>200000</v>
      </c>
      <c r="J53" s="34" t="s">
        <v>185</v>
      </c>
      <c r="K53" s="34" t="s">
        <v>114</v>
      </c>
      <c r="L53" s="34" t="s">
        <v>115</v>
      </c>
      <c r="M53" s="16" t="s">
        <v>70</v>
      </c>
    </row>
    <row r="54" spans="1:16" ht="60.45" customHeight="1" x14ac:dyDescent="0.3">
      <c r="A54" s="73">
        <v>32</v>
      </c>
      <c r="B54" s="15" t="s">
        <v>49</v>
      </c>
      <c r="C54" s="20" t="s">
        <v>98</v>
      </c>
      <c r="D54" s="15" t="s">
        <v>189</v>
      </c>
      <c r="E54" s="34" t="s">
        <v>137</v>
      </c>
      <c r="F54" s="15" t="s">
        <v>49</v>
      </c>
      <c r="G54" s="16" t="s">
        <v>70</v>
      </c>
      <c r="H54" s="15">
        <v>100000</v>
      </c>
      <c r="I54" s="44">
        <v>100000</v>
      </c>
      <c r="J54" s="34" t="s">
        <v>185</v>
      </c>
      <c r="K54" s="34" t="s">
        <v>114</v>
      </c>
      <c r="L54" s="34" t="s">
        <v>115</v>
      </c>
      <c r="M54" s="16" t="s">
        <v>70</v>
      </c>
    </row>
    <row r="55" spans="1:16" ht="60.45" customHeight="1" x14ac:dyDescent="0.3">
      <c r="A55" s="73">
        <v>33</v>
      </c>
      <c r="B55" s="15" t="s">
        <v>49</v>
      </c>
      <c r="C55" s="20" t="s">
        <v>98</v>
      </c>
      <c r="D55" s="15" t="s">
        <v>190</v>
      </c>
      <c r="E55" s="34" t="s">
        <v>138</v>
      </c>
      <c r="F55" s="15" t="s">
        <v>49</v>
      </c>
      <c r="G55" s="16" t="s">
        <v>70</v>
      </c>
      <c r="H55" s="15">
        <v>150000</v>
      </c>
      <c r="I55" s="44">
        <v>150000</v>
      </c>
      <c r="J55" s="34" t="s">
        <v>184</v>
      </c>
      <c r="K55" s="34" t="s">
        <v>114</v>
      </c>
      <c r="L55" s="34" t="s">
        <v>115</v>
      </c>
      <c r="M55" s="16" t="s">
        <v>70</v>
      </c>
    </row>
    <row r="56" spans="1:16" ht="60.45" customHeight="1" x14ac:dyDescent="0.3">
      <c r="A56" s="73">
        <v>34</v>
      </c>
      <c r="B56" s="15" t="s">
        <v>49</v>
      </c>
      <c r="C56" s="20" t="s">
        <v>98</v>
      </c>
      <c r="D56" s="15" t="s">
        <v>139</v>
      </c>
      <c r="E56" s="34" t="s">
        <v>140</v>
      </c>
      <c r="F56" s="15" t="s">
        <v>49</v>
      </c>
      <c r="G56" s="16" t="s">
        <v>70</v>
      </c>
      <c r="H56" s="15">
        <v>300000</v>
      </c>
      <c r="I56" s="44">
        <v>300000</v>
      </c>
      <c r="J56" s="34" t="s">
        <v>184</v>
      </c>
      <c r="K56" s="34" t="s">
        <v>114</v>
      </c>
      <c r="L56" s="34" t="s">
        <v>115</v>
      </c>
      <c r="M56" s="16" t="s">
        <v>70</v>
      </c>
      <c r="P56" s="14">
        <v>17034790</v>
      </c>
    </row>
    <row r="57" spans="1:16" ht="60.45" customHeight="1" thickBot="1" x14ac:dyDescent="0.35">
      <c r="A57" s="73">
        <v>35</v>
      </c>
      <c r="B57" s="15" t="s">
        <v>49</v>
      </c>
      <c r="C57" s="20" t="s">
        <v>98</v>
      </c>
      <c r="D57" s="15" t="s">
        <v>141</v>
      </c>
      <c r="E57" s="34" t="s">
        <v>142</v>
      </c>
      <c r="F57" s="15" t="s">
        <v>49</v>
      </c>
      <c r="G57" s="16" t="s">
        <v>70</v>
      </c>
      <c r="H57" s="15">
        <v>60000</v>
      </c>
      <c r="I57" s="44">
        <v>60000</v>
      </c>
      <c r="J57" s="34" t="s">
        <v>184</v>
      </c>
      <c r="K57" s="34" t="s">
        <v>114</v>
      </c>
      <c r="L57" s="34" t="s">
        <v>115</v>
      </c>
      <c r="M57" s="16" t="s">
        <v>70</v>
      </c>
    </row>
    <row r="58" spans="1:16" ht="15" thickBot="1" x14ac:dyDescent="0.35">
      <c r="A58" s="73">
        <v>36</v>
      </c>
      <c r="B58" s="15" t="s">
        <v>49</v>
      </c>
      <c r="C58" s="42" t="s">
        <v>98</v>
      </c>
      <c r="D58" s="52" t="s">
        <v>143</v>
      </c>
      <c r="E58" s="56" t="s">
        <v>144</v>
      </c>
      <c r="F58" s="15" t="s">
        <v>49</v>
      </c>
      <c r="G58" s="16" t="s">
        <v>70</v>
      </c>
      <c r="H58" s="52">
        <v>31166</v>
      </c>
      <c r="I58" s="67">
        <v>31166</v>
      </c>
      <c r="J58" s="16" t="s">
        <v>184</v>
      </c>
      <c r="K58" s="34" t="s">
        <v>114</v>
      </c>
      <c r="L58" s="34" t="s">
        <v>115</v>
      </c>
      <c r="M58" s="16" t="s">
        <v>70</v>
      </c>
    </row>
    <row r="59" spans="1:16" ht="15" thickBot="1" x14ac:dyDescent="0.35">
      <c r="A59" s="73">
        <v>37</v>
      </c>
      <c r="B59" s="15" t="s">
        <v>49</v>
      </c>
      <c r="C59" s="42" t="s">
        <v>98</v>
      </c>
      <c r="D59" s="53" t="s">
        <v>145</v>
      </c>
      <c r="E59" s="59" t="s">
        <v>146</v>
      </c>
      <c r="F59" s="15" t="s">
        <v>49</v>
      </c>
      <c r="G59" s="16" t="s">
        <v>70</v>
      </c>
      <c r="H59" s="53">
        <v>10567</v>
      </c>
      <c r="I59" s="67">
        <v>10567</v>
      </c>
      <c r="J59" s="16" t="s">
        <v>184</v>
      </c>
      <c r="K59" s="34" t="s">
        <v>114</v>
      </c>
      <c r="L59" s="34" t="s">
        <v>115</v>
      </c>
      <c r="M59" s="16" t="s">
        <v>70</v>
      </c>
    </row>
    <row r="60" spans="1:16" ht="43.8" thickBot="1" x14ac:dyDescent="0.35">
      <c r="A60" s="73">
        <v>38</v>
      </c>
      <c r="B60" s="15" t="s">
        <v>49</v>
      </c>
      <c r="C60" s="42" t="s">
        <v>98</v>
      </c>
      <c r="D60" s="53" t="s">
        <v>147</v>
      </c>
      <c r="E60" s="57" t="s">
        <v>148</v>
      </c>
      <c r="F60" s="15" t="s">
        <v>49</v>
      </c>
      <c r="G60" s="16" t="s">
        <v>70</v>
      </c>
      <c r="H60" s="53">
        <v>110000</v>
      </c>
      <c r="I60" s="67">
        <v>110000</v>
      </c>
      <c r="J60" s="34" t="s">
        <v>184</v>
      </c>
      <c r="K60" s="34" t="s">
        <v>114</v>
      </c>
      <c r="L60" s="34" t="s">
        <v>115</v>
      </c>
      <c r="M60" s="16" t="s">
        <v>70</v>
      </c>
    </row>
    <row r="61" spans="1:16" ht="29.4" thickBot="1" x14ac:dyDescent="0.35">
      <c r="A61" s="74">
        <v>66</v>
      </c>
      <c r="B61" s="38" t="s">
        <v>49</v>
      </c>
      <c r="C61" s="42" t="s">
        <v>98</v>
      </c>
      <c r="D61" s="54" t="s">
        <v>210</v>
      </c>
      <c r="E61" s="58" t="s">
        <v>209</v>
      </c>
      <c r="F61" s="38" t="s">
        <v>49</v>
      </c>
      <c r="G61" s="40" t="s">
        <v>70</v>
      </c>
      <c r="H61" s="63">
        <v>300000</v>
      </c>
      <c r="I61" s="68">
        <v>300000</v>
      </c>
      <c r="J61" s="40" t="s">
        <v>185</v>
      </c>
      <c r="K61" s="39" t="s">
        <v>205</v>
      </c>
      <c r="L61" s="5" t="s">
        <v>24</v>
      </c>
      <c r="M61" s="16" t="s">
        <v>70</v>
      </c>
    </row>
    <row r="62" spans="1:16" ht="29.4" thickBot="1" x14ac:dyDescent="0.35">
      <c r="A62" s="74">
        <v>68</v>
      </c>
      <c r="B62" s="38" t="s">
        <v>49</v>
      </c>
      <c r="C62" s="42" t="s">
        <v>98</v>
      </c>
      <c r="D62" s="54" t="s">
        <v>213</v>
      </c>
      <c r="E62" s="58" t="s">
        <v>209</v>
      </c>
      <c r="F62" s="38" t="s">
        <v>214</v>
      </c>
      <c r="G62" s="40" t="s">
        <v>70</v>
      </c>
      <c r="H62" s="63">
        <v>145000</v>
      </c>
      <c r="I62" s="68">
        <v>145000</v>
      </c>
      <c r="J62" s="40" t="s">
        <v>185</v>
      </c>
      <c r="K62" s="39" t="s">
        <v>215</v>
      </c>
      <c r="L62" s="5" t="s">
        <v>24</v>
      </c>
      <c r="M62" s="16" t="s">
        <v>70</v>
      </c>
    </row>
    <row r="63" spans="1:16" ht="57.6" x14ac:dyDescent="0.3">
      <c r="A63" s="73">
        <v>45</v>
      </c>
      <c r="B63" s="50" t="s">
        <v>56</v>
      </c>
      <c r="C63" s="42" t="s">
        <v>99</v>
      </c>
      <c r="D63" s="55" t="s">
        <v>72</v>
      </c>
      <c r="E63" s="60" t="s">
        <v>73</v>
      </c>
      <c r="F63" s="61" t="s">
        <v>59</v>
      </c>
      <c r="G63" s="15" t="s">
        <v>70</v>
      </c>
      <c r="H63" s="65" t="s">
        <v>74</v>
      </c>
      <c r="I63" s="67">
        <v>1451000</v>
      </c>
      <c r="J63" s="61" t="s">
        <v>61</v>
      </c>
      <c r="K63" s="50" t="s">
        <v>75</v>
      </c>
      <c r="L63" s="50" t="s">
        <v>24</v>
      </c>
      <c r="M63" s="16" t="s">
        <v>70</v>
      </c>
    </row>
    <row r="64" spans="1:16" ht="86.4" x14ac:dyDescent="0.3">
      <c r="A64" s="73">
        <v>56</v>
      </c>
      <c r="B64" s="15" t="s">
        <v>56</v>
      </c>
      <c r="C64" s="42" t="s">
        <v>99</v>
      </c>
      <c r="D64" s="15" t="s">
        <v>175</v>
      </c>
      <c r="E64" s="15" t="s">
        <v>176</v>
      </c>
      <c r="F64" s="15" t="s">
        <v>177</v>
      </c>
      <c r="G64" s="15" t="s">
        <v>70</v>
      </c>
      <c r="H64" s="15" t="s">
        <v>178</v>
      </c>
      <c r="I64" s="44">
        <v>357000</v>
      </c>
      <c r="J64" s="15" t="s">
        <v>184</v>
      </c>
      <c r="K64" s="15" t="s">
        <v>132</v>
      </c>
      <c r="L64" s="15" t="s">
        <v>24</v>
      </c>
      <c r="M64" s="16" t="s">
        <v>70</v>
      </c>
    </row>
    <row r="65" spans="1:13" ht="43.2" x14ac:dyDescent="0.3">
      <c r="A65" s="75">
        <v>47</v>
      </c>
      <c r="B65" s="15" t="s">
        <v>49</v>
      </c>
      <c r="C65" s="42" t="s">
        <v>98</v>
      </c>
      <c r="D65" s="15" t="s">
        <v>156</v>
      </c>
      <c r="E65" s="16" t="s">
        <v>157</v>
      </c>
      <c r="F65" s="15" t="s">
        <v>49</v>
      </c>
      <c r="G65" s="16" t="s">
        <v>100</v>
      </c>
      <c r="H65" s="15" t="s">
        <v>158</v>
      </c>
      <c r="I65" s="44">
        <v>149000</v>
      </c>
      <c r="J65" s="16" t="s">
        <v>184</v>
      </c>
      <c r="K65" s="34" t="s">
        <v>114</v>
      </c>
      <c r="L65" s="34" t="s">
        <v>115</v>
      </c>
      <c r="M65" s="14" t="s">
        <v>100</v>
      </c>
    </row>
    <row r="66" spans="1:13" ht="43.2" x14ac:dyDescent="0.3">
      <c r="A66" s="73">
        <v>48</v>
      </c>
      <c r="B66" s="15" t="s">
        <v>49</v>
      </c>
      <c r="C66" s="42" t="s">
        <v>98</v>
      </c>
      <c r="D66" s="15" t="s">
        <v>159</v>
      </c>
      <c r="E66" s="16" t="s">
        <v>140</v>
      </c>
      <c r="F66" s="15" t="s">
        <v>49</v>
      </c>
      <c r="G66" s="16" t="s">
        <v>100</v>
      </c>
      <c r="H66" s="15">
        <v>300000</v>
      </c>
      <c r="I66" s="44">
        <v>300000</v>
      </c>
      <c r="J66" s="16" t="s">
        <v>184</v>
      </c>
      <c r="K66" s="34" t="s">
        <v>114</v>
      </c>
      <c r="L66" s="34" t="s">
        <v>115</v>
      </c>
      <c r="M66" s="14" t="s">
        <v>100</v>
      </c>
    </row>
    <row r="67" spans="1:13" ht="57.6" x14ac:dyDescent="0.3">
      <c r="A67" s="73">
        <v>49</v>
      </c>
      <c r="B67" s="15" t="s">
        <v>49</v>
      </c>
      <c r="C67" s="42" t="s">
        <v>98</v>
      </c>
      <c r="D67" s="15" t="s">
        <v>160</v>
      </c>
      <c r="E67" s="16" t="s">
        <v>161</v>
      </c>
      <c r="F67" s="15" t="s">
        <v>49</v>
      </c>
      <c r="G67" s="16" t="s">
        <v>100</v>
      </c>
      <c r="H67" s="15">
        <v>68000</v>
      </c>
      <c r="I67" s="44">
        <v>68000</v>
      </c>
      <c r="J67" s="16" t="s">
        <v>184</v>
      </c>
      <c r="K67" s="34" t="s">
        <v>114</v>
      </c>
      <c r="L67" s="34" t="s">
        <v>115</v>
      </c>
      <c r="M67" s="14" t="s">
        <v>100</v>
      </c>
    </row>
    <row r="68" spans="1:13" ht="43.2" x14ac:dyDescent="0.3">
      <c r="A68" s="73">
        <v>50</v>
      </c>
      <c r="B68" s="15" t="s">
        <v>49</v>
      </c>
      <c r="C68" s="42" t="s">
        <v>98</v>
      </c>
      <c r="D68" s="15" t="s">
        <v>162</v>
      </c>
      <c r="E68" s="16" t="s">
        <v>163</v>
      </c>
      <c r="F68" s="15" t="s">
        <v>49</v>
      </c>
      <c r="G68" s="16" t="s">
        <v>100</v>
      </c>
      <c r="H68" s="15">
        <v>45000</v>
      </c>
      <c r="I68" s="44">
        <v>45000</v>
      </c>
      <c r="J68" s="16" t="s">
        <v>184</v>
      </c>
      <c r="K68" s="34" t="s">
        <v>114</v>
      </c>
      <c r="L68" s="34" t="s">
        <v>115</v>
      </c>
      <c r="M68" s="14" t="s">
        <v>100</v>
      </c>
    </row>
    <row r="69" spans="1:13" ht="28.8" x14ac:dyDescent="0.3">
      <c r="A69" s="73">
        <v>51</v>
      </c>
      <c r="B69" s="15" t="s">
        <v>49</v>
      </c>
      <c r="C69" s="42" t="s">
        <v>98</v>
      </c>
      <c r="D69" s="15" t="s">
        <v>164</v>
      </c>
      <c r="E69" s="16" t="s">
        <v>165</v>
      </c>
      <c r="F69" s="15" t="s">
        <v>49</v>
      </c>
      <c r="G69" s="16" t="s">
        <v>100</v>
      </c>
      <c r="H69" s="18">
        <v>68000</v>
      </c>
      <c r="I69" s="45">
        <v>68000</v>
      </c>
      <c r="J69" s="16" t="s">
        <v>184</v>
      </c>
      <c r="K69" s="16" t="s">
        <v>114</v>
      </c>
      <c r="L69" s="16" t="s">
        <v>115</v>
      </c>
      <c r="M69" s="14" t="s">
        <v>100</v>
      </c>
    </row>
    <row r="70" spans="1:13" ht="28.8" x14ac:dyDescent="0.3">
      <c r="A70" s="74">
        <v>67</v>
      </c>
      <c r="B70" s="38" t="s">
        <v>49</v>
      </c>
      <c r="C70" s="42" t="s">
        <v>98</v>
      </c>
      <c r="D70" s="39" t="s">
        <v>211</v>
      </c>
      <c r="E70" s="39" t="s">
        <v>212</v>
      </c>
      <c r="F70" s="38" t="s">
        <v>49</v>
      </c>
      <c r="G70" s="40" t="s">
        <v>100</v>
      </c>
      <c r="H70" s="40">
        <v>300000</v>
      </c>
      <c r="I70" s="48">
        <v>300000</v>
      </c>
      <c r="J70" s="40" t="s">
        <v>185</v>
      </c>
      <c r="K70" s="39" t="s">
        <v>205</v>
      </c>
      <c r="L70" s="5" t="s">
        <v>24</v>
      </c>
      <c r="M70" s="14" t="s">
        <v>100</v>
      </c>
    </row>
    <row r="71" spans="1:13" x14ac:dyDescent="0.3">
      <c r="A71" s="74">
        <v>69</v>
      </c>
      <c r="B71" s="38" t="s">
        <v>49</v>
      </c>
      <c r="C71" s="42" t="s">
        <v>98</v>
      </c>
      <c r="D71" s="39" t="s">
        <v>216</v>
      </c>
      <c r="E71" s="39" t="s">
        <v>209</v>
      </c>
      <c r="F71" s="38" t="s">
        <v>217</v>
      </c>
      <c r="G71" s="40" t="s">
        <v>100</v>
      </c>
      <c r="H71" s="40">
        <v>50000</v>
      </c>
      <c r="I71" s="48">
        <v>50000</v>
      </c>
      <c r="J71" s="40" t="s">
        <v>185</v>
      </c>
      <c r="K71" s="39" t="s">
        <v>218</v>
      </c>
      <c r="L71" s="5" t="s">
        <v>24</v>
      </c>
      <c r="M71" s="14" t="s">
        <v>100</v>
      </c>
    </row>
    <row r="72" spans="1:13" ht="28.8" x14ac:dyDescent="0.3">
      <c r="A72" s="73">
        <v>46</v>
      </c>
      <c r="B72" s="15" t="s">
        <v>56</v>
      </c>
      <c r="C72" s="42" t="s">
        <v>99</v>
      </c>
      <c r="D72" s="15" t="s">
        <v>76</v>
      </c>
      <c r="E72" s="15" t="s">
        <v>77</v>
      </c>
      <c r="F72" s="16" t="s">
        <v>59</v>
      </c>
      <c r="G72" s="16" t="s">
        <v>100</v>
      </c>
      <c r="H72" s="35" t="s">
        <v>78</v>
      </c>
      <c r="I72" s="44">
        <v>1600000</v>
      </c>
      <c r="J72" s="16" t="s">
        <v>184</v>
      </c>
      <c r="K72" s="15" t="s">
        <v>75</v>
      </c>
      <c r="L72" s="15" t="s">
        <v>24</v>
      </c>
      <c r="M72" s="14" t="s">
        <v>100</v>
      </c>
    </row>
  </sheetData>
  <mergeCells count="2">
    <mergeCell ref="O1:X1"/>
    <mergeCell ref="O2:X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opLeftCell="I1" workbookViewId="0">
      <selection activeCell="M16" sqref="M16"/>
    </sheetView>
  </sheetViews>
  <sheetFormatPr defaultRowHeight="14.4" x14ac:dyDescent="0.3"/>
  <sheetData>
    <row r="2" spans="2:8" ht="36" customHeight="1" x14ac:dyDescent="0.3">
      <c r="C2" s="79" t="s">
        <v>180</v>
      </c>
      <c r="D2" s="79"/>
      <c r="E2" s="79"/>
      <c r="F2" s="79"/>
      <c r="G2" s="79"/>
      <c r="H2" s="79"/>
    </row>
    <row r="3" spans="2:8" ht="15.6" x14ac:dyDescent="0.3">
      <c r="C3" s="1"/>
      <c r="D3" s="23" t="s">
        <v>7</v>
      </c>
      <c r="E3" s="23" t="s">
        <v>21</v>
      </c>
      <c r="F3" s="23" t="s">
        <v>64</v>
      </c>
      <c r="G3" s="23" t="s">
        <v>70</v>
      </c>
      <c r="H3" s="23" t="s">
        <v>100</v>
      </c>
    </row>
    <row r="4" spans="2:8" ht="15.6" x14ac:dyDescent="0.3">
      <c r="B4" t="s">
        <v>93</v>
      </c>
      <c r="C4" s="23" t="s">
        <v>101</v>
      </c>
      <c r="D4" s="24">
        <f>SUMIFS('311&amp;313'!$I:$I, '311&amp;313'!$C:$C, "CE", '311&amp;313'!$M:$M, "2015-16")/100000</f>
        <v>2</v>
      </c>
      <c r="E4" s="24">
        <f>SUMIFS('311&amp;313'!$I:$I, '311&amp;313'!$C:$C, "CE", '311&amp;313'!$M:$M, "2016-17")/100000</f>
        <v>0</v>
      </c>
      <c r="F4" s="24">
        <f>SUMIFS('311&amp;313'!$I:$I, '311&amp;313'!$C:$C, "CE", '311&amp;313'!$M:$M, "2017-18")/100000</f>
        <v>0</v>
      </c>
      <c r="G4" s="24">
        <f>SUMIFS('311&amp;313'!$I:$I, '311&amp;313'!$C:$C, "CE", '311&amp;313'!$M:$M, "2018-19")/100000</f>
        <v>0</v>
      </c>
      <c r="H4" s="24">
        <f>SUMIFS('311&amp;313'!$I:$I, '311&amp;313'!$C:$C, "CE", '311&amp;313'!$M:$M, "2019-20")/100000</f>
        <v>0</v>
      </c>
    </row>
    <row r="5" spans="2:8" ht="15.6" x14ac:dyDescent="0.3">
      <c r="B5" t="s">
        <v>94</v>
      </c>
      <c r="C5" s="23" t="s">
        <v>94</v>
      </c>
      <c r="D5" s="24">
        <f>SUMIFS('311&amp;313'!$I:$I, '311&amp;313'!$C:$C, "Comp", '311&amp;313'!$M:$M, "2015-16")/100000</f>
        <v>8</v>
      </c>
      <c r="E5" s="24">
        <f>SUMIFS('311&amp;313'!$I:$I, '311&amp;313'!$C:$C, "Comp", '311&amp;313'!$M:$M, "2016-17")/100000</f>
        <v>5.89</v>
      </c>
      <c r="F5" s="24">
        <f>SUMIFS('311&amp;313'!$I:$I, '311&amp;313'!$C:$C, "Comp", '311&amp;313'!$M:$M, "2017-18")/100000</f>
        <v>2.9519000000000002</v>
      </c>
      <c r="G5" s="24">
        <f>SUMIFS('311&amp;313'!$I:$I, '311&amp;313'!$C:$C, "Comp", '311&amp;313'!$M:$M, "2018-19")/100000</f>
        <v>1.0438000000000001</v>
      </c>
      <c r="H5" s="24">
        <f>SUMIFS('311&amp;313'!$I:$I, '311&amp;313'!$C:$C, "Comp", '311&amp;313'!$M:$M, "2019-20")/100000</f>
        <v>0</v>
      </c>
    </row>
    <row r="6" spans="2:8" ht="15.6" x14ac:dyDescent="0.3">
      <c r="B6" t="s">
        <v>95</v>
      </c>
      <c r="C6" s="23" t="s">
        <v>102</v>
      </c>
      <c r="D6" s="24">
        <f>SUMIFS('311&amp;313'!$I:$I, '311&amp;313'!$C:$C, "EE", '311&amp;313'!$M:$M, "2015-16")/100000</f>
        <v>1.3</v>
      </c>
      <c r="E6" s="24">
        <f>SUMIFS('311&amp;313'!$I:$I, '311&amp;313'!$C:$C, "EE", '311&amp;313'!$M:$M, "2016-17")/100000</f>
        <v>1.3</v>
      </c>
      <c r="F6" s="24">
        <f>SUMIFS('311&amp;313'!$I:$I, '311&amp;313'!$C:$C, "EE", '311&amp;313'!$M:$M, "2017-18")/100000</f>
        <v>0</v>
      </c>
      <c r="G6" s="24">
        <f>SUMIFS('311&amp;313'!$I:$I, '311&amp;313'!$C:$C, "EE", '311&amp;313'!$M:$M, "2018-19")/100000</f>
        <v>5.6774500000000003</v>
      </c>
      <c r="H6" s="24">
        <f>SUMIFS('311&amp;313'!$I:$I, '311&amp;313'!$C:$C, "EE", '311&amp;313'!$M:$M, "2019-20")/100000</f>
        <v>0</v>
      </c>
    </row>
    <row r="7" spans="2:8" ht="15.6" x14ac:dyDescent="0.3">
      <c r="B7" t="s">
        <v>103</v>
      </c>
      <c r="C7" s="23" t="s">
        <v>103</v>
      </c>
      <c r="D7" s="24">
        <f>SUMIFS('311&amp;313'!$I:$I, '311&amp;313'!$C:$C, "eLEX", '311&amp;313'!$M:$M, "2015-16")/100000</f>
        <v>0</v>
      </c>
      <c r="E7" s="24">
        <f>SUMIFS('311&amp;313'!$I:$I, '311&amp;313'!$C:$C, "eLEX", '311&amp;313'!$M:$M, "2016-17")/100000</f>
        <v>0.6</v>
      </c>
      <c r="F7" s="24">
        <f>SUMIFS('311&amp;313'!$I:$I, '311&amp;313'!$C:$C, "eLEX", '311&amp;313'!$M:$M, "2017-18")/100000</f>
        <v>0</v>
      </c>
      <c r="G7" s="24">
        <f>SUMIFS('311&amp;313'!$I:$I, '311&amp;313'!$C:$C, "eLEX", '311&amp;313'!$M:$M, "2018-19")/100000</f>
        <v>1</v>
      </c>
      <c r="H7" s="24">
        <f>SUMIFS('311&amp;313'!$I:$I, '311&amp;313'!$C:$C, "eLEX", '311&amp;313'!$M:$M, "2019-20")/100000</f>
        <v>0</v>
      </c>
    </row>
    <row r="8" spans="2:8" ht="15.6" x14ac:dyDescent="0.3">
      <c r="B8" t="s">
        <v>96</v>
      </c>
      <c r="C8" s="23" t="s">
        <v>96</v>
      </c>
      <c r="D8" s="24">
        <f>SUMIFS('311&amp;313'!$I:$I, '311&amp;313'!$C:$C, "ETC", '311&amp;313'!$M:$M, "2015-16")/100000</f>
        <v>0</v>
      </c>
      <c r="E8" s="24">
        <f>SUMIFS('311&amp;313'!$I:$I, '311&amp;313'!$C:$C, "ETC", '311&amp;313'!$M:$M, "2016-17")/100000</f>
        <v>3.5</v>
      </c>
      <c r="F8" s="24">
        <f>SUMIFS('311&amp;313'!$I:$I, '311&amp;313'!$C:$C, "ETC", '311&amp;313'!$M:$M, "2017-18")/100000</f>
        <v>1.2942199999999999</v>
      </c>
      <c r="G8" s="24">
        <f>SUMIFS('311&amp;313'!$I:$I, '311&amp;313'!$C:$C, "ETC", '311&amp;313'!$M:$M, "2018-19")/100000</f>
        <v>1</v>
      </c>
      <c r="H8" s="24">
        <f>SUMIFS('311&amp;313'!$I:$I, '311&amp;313'!$C:$C, "ETC", '311&amp;313'!$M:$M, "2019-20")/100000</f>
        <v>0</v>
      </c>
    </row>
    <row r="9" spans="2:8" ht="15.6" x14ac:dyDescent="0.3">
      <c r="B9" t="s">
        <v>97</v>
      </c>
      <c r="C9" s="23" t="s">
        <v>97</v>
      </c>
      <c r="D9" s="24">
        <f>SUMIFS('311&amp;313'!$I:$I, '311&amp;313'!$C:$C, "IT", '311&amp;313'!$M:$M, "2015-16")/100000</f>
        <v>2.6</v>
      </c>
      <c r="E9" s="24">
        <f>SUMIFS('311&amp;313'!$I:$I, '311&amp;313'!$C:$C, "IT", '311&amp;313'!$M:$M, "2016-17")/100000</f>
        <v>0</v>
      </c>
      <c r="F9" s="24">
        <f>SUMIFS('311&amp;313'!$I:$I, '311&amp;313'!$C:$C, "IT", '311&amp;313'!$M:$M, "2017-18")/100000</f>
        <v>6.6432000000000002</v>
      </c>
      <c r="G9" s="24">
        <f>SUMIFS('311&amp;313'!$I:$I, '311&amp;313'!$C:$C, "IT", '311&amp;313'!$M:$M, "2018-19")/100000</f>
        <v>0</v>
      </c>
      <c r="H9" s="24">
        <f>SUMIFS('311&amp;313'!$I:$I, '311&amp;313'!$C:$C, "IT", '311&amp;313'!$M:$M, "2019-20")/100000</f>
        <v>0</v>
      </c>
    </row>
    <row r="10" spans="2:8" ht="15.6" x14ac:dyDescent="0.3">
      <c r="B10" t="s">
        <v>98</v>
      </c>
      <c r="C10" s="23" t="s">
        <v>104</v>
      </c>
      <c r="D10" s="24">
        <f>SUMIFS('311&amp;313'!$I:$I, '311&amp;313'!$C:$C, "ME", '311&amp;313'!$M:$M, "2015-16")/100000</f>
        <v>20</v>
      </c>
      <c r="E10" s="24">
        <f>SUMIFS('311&amp;313'!$I:$I, '311&amp;313'!$C:$C, "ME", '311&amp;313'!$M:$M, "2016-17")/100000</f>
        <v>8.6</v>
      </c>
      <c r="F10" s="24">
        <f>SUMIFS('311&amp;313'!$I:$I, '311&amp;313'!$C:$C, "ME", '311&amp;313'!$M:$M, "2017-18")/100000</f>
        <v>37</v>
      </c>
      <c r="G10" s="24">
        <f>SUMIFS('311&amp;313'!$I:$I, '311&amp;313'!$C:$C, "ME", '311&amp;313'!$M:$M, "2018-19")/100000</f>
        <v>14.06733</v>
      </c>
      <c r="H10" s="24">
        <f>SUMIFS('311&amp;313'!$I:$I, '311&amp;313'!$C:$C, "ME", '311&amp;313'!$M:$M, "2019-20")/100000</f>
        <v>9.8000000000000007</v>
      </c>
    </row>
    <row r="11" spans="2:8" ht="15.6" x14ac:dyDescent="0.3">
      <c r="B11" t="s">
        <v>99</v>
      </c>
      <c r="C11" s="23" t="s">
        <v>105</v>
      </c>
      <c r="D11" s="24">
        <f>SUMIFS('311&amp;313'!$I:$I, '311&amp;313'!$C:$C, "PE", '311&amp;313'!$M:$M, "2015-16")/100000</f>
        <v>0</v>
      </c>
      <c r="E11" s="24">
        <f>SUMIFS('311&amp;313'!$I:$I, '311&amp;313'!$C:$C, "PE", '311&amp;313'!$M:$M, "2016-17")/100000</f>
        <v>2</v>
      </c>
      <c r="F11" s="24">
        <f>SUMIFS('311&amp;313'!$I:$I, '311&amp;313'!$C:$C, "PE", '311&amp;313'!$M:$M, "2017-18")/100000</f>
        <v>0</v>
      </c>
      <c r="G11" s="24">
        <f>SUMIFS('311&amp;313'!$I:$I, '311&amp;313'!$C:$C, "PE", '311&amp;313'!$M:$M, "2018-19")/100000</f>
        <v>18.079999999999998</v>
      </c>
      <c r="H11" s="24">
        <f>SUMIFS('311&amp;313'!$I:$I, '311&amp;313'!$C:$C, "PE", '311&amp;313'!$M:$M, "2019-20")/100000</f>
        <v>16</v>
      </c>
    </row>
    <row r="12" spans="2:8" ht="15.6" x14ac:dyDescent="0.3">
      <c r="B12" t="s">
        <v>106</v>
      </c>
      <c r="C12" s="23" t="s">
        <v>106</v>
      </c>
      <c r="D12" s="24">
        <f>SUMIFS('311&amp;313'!$I:$I, '311&amp;313'!$C:$C, "MBA", '311&amp;313'!$M:$M, "2015-16")/100000</f>
        <v>0</v>
      </c>
      <c r="E12" s="24">
        <f>SUMIFS('311&amp;313'!$I:$I, '311&amp;313'!$C:$C, "MBA", '311&amp;313'!$M:$M, "2016-17")/100000</f>
        <v>0</v>
      </c>
      <c r="F12" s="24">
        <f>SUMIFS('311&amp;313'!$I:$I, '311&amp;313'!$C:$C, "MBA", '311&amp;313'!$M:$M, "2017-18")/100000</f>
        <v>0</v>
      </c>
      <c r="G12" s="24">
        <f>SUMIFS('311&amp;313'!$I:$I, '311&amp;313'!$C:$C, "MBA", '311&amp;313'!$M:$M, "2018-19")/100000</f>
        <v>0</v>
      </c>
      <c r="H12" s="24">
        <f>SUMIFS('311&amp;313'!$I:$I, '311&amp;313'!$C:$C, "MBA", '311&amp;313'!$M:$M, "2019-20")/100000</f>
        <v>0</v>
      </c>
    </row>
    <row r="13" spans="2:8" ht="21" customHeight="1" x14ac:dyDescent="0.3">
      <c r="B13" t="s">
        <v>107</v>
      </c>
      <c r="C13" s="9" t="s">
        <v>107</v>
      </c>
      <c r="D13" s="10">
        <f>SUM(D4:D12)</f>
        <v>33.9</v>
      </c>
      <c r="E13" s="10">
        <f>SUM(E4:E12)</f>
        <v>21.89</v>
      </c>
      <c r="F13" s="10">
        <f>SUM(F4:F12)</f>
        <v>47.889319999999998</v>
      </c>
      <c r="G13" s="10">
        <f>SUM(G4:G12)</f>
        <v>40.868580000000001</v>
      </c>
      <c r="H13" s="10">
        <f>SUM(H4:H12)</f>
        <v>25.8</v>
      </c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="90" zoomScaleNormal="90" workbookViewId="0">
      <selection activeCell="K17" sqref="K17"/>
    </sheetView>
  </sheetViews>
  <sheetFormatPr defaultRowHeight="14.4" x14ac:dyDescent="0.3"/>
  <cols>
    <col min="3" max="3" width="14.77734375" customWidth="1"/>
    <col min="4" max="4" width="9.21875" customWidth="1"/>
    <col min="10" max="10" width="13.5546875" customWidth="1"/>
  </cols>
  <sheetData>
    <row r="2" spans="2:10" ht="34.950000000000003" customHeight="1" x14ac:dyDescent="0.3">
      <c r="C2" s="80" t="s">
        <v>109</v>
      </c>
      <c r="D2" s="81"/>
      <c r="E2" s="81"/>
      <c r="F2" s="81"/>
      <c r="G2" s="81"/>
      <c r="H2" s="81"/>
      <c r="I2" s="81"/>
      <c r="J2" s="82"/>
    </row>
    <row r="3" spans="2:10" ht="29.55" customHeight="1" x14ac:dyDescent="0.3">
      <c r="C3" s="4"/>
      <c r="D3" s="21" t="s">
        <v>179</v>
      </c>
      <c r="E3" s="22" t="s">
        <v>7</v>
      </c>
      <c r="F3" s="22" t="s">
        <v>21</v>
      </c>
      <c r="G3" s="22" t="s">
        <v>64</v>
      </c>
      <c r="H3" s="22" t="s">
        <v>70</v>
      </c>
      <c r="I3" s="22" t="s">
        <v>100</v>
      </c>
      <c r="J3" s="83" t="s">
        <v>181</v>
      </c>
    </row>
    <row r="4" spans="2:10" ht="15.6" x14ac:dyDescent="0.3">
      <c r="B4" t="s">
        <v>93</v>
      </c>
      <c r="C4" s="23" t="s">
        <v>101</v>
      </c>
      <c r="D4" s="5">
        <v>1</v>
      </c>
      <c r="E4" s="2">
        <f>SUMIFS('311&amp;313'!$I:$I, '311&amp;313'!$C:$C, "CE", '311&amp;313'!$M:$M, "2015-16")/100000</f>
        <v>2</v>
      </c>
      <c r="F4" s="2">
        <f>SUMIFS('311&amp;313'!$I:$I, '311&amp;313'!$C:$C, "CE", '311&amp;313'!$M:$M, "2016-17")/100000</f>
        <v>0</v>
      </c>
      <c r="G4" s="2">
        <f>SUMIFS('311&amp;313'!$I:$I, '311&amp;313'!$C:$C, "CE", '311&amp;313'!$M:$M, "2017-18")/100000</f>
        <v>0</v>
      </c>
      <c r="H4" s="2">
        <f>SUMIFS('311&amp;313'!$I:$I, '311&amp;313'!$C:$C, "CE", '311&amp;313'!$M:$M, "2018-19")/100000</f>
        <v>0</v>
      </c>
      <c r="I4" s="2">
        <f>SUMIFS('311&amp;313'!$I:$I, '311&amp;313'!$C:$C, "CE", '311&amp;313'!$M:$M, "2019-20")/100000</f>
        <v>0</v>
      </c>
      <c r="J4" s="84"/>
    </row>
    <row r="5" spans="2:10" ht="15.6" x14ac:dyDescent="0.3">
      <c r="B5" t="s">
        <v>94</v>
      </c>
      <c r="C5" s="23" t="s">
        <v>94</v>
      </c>
      <c r="D5" s="5">
        <v>2</v>
      </c>
      <c r="E5" s="2">
        <f>SUMIFS('311&amp;313'!$I:$I, '311&amp;313'!$C:$C, "Comp", '311&amp;313'!$M:$M, "2015-16")/100000</f>
        <v>8</v>
      </c>
      <c r="F5" s="2">
        <f>SUMIFS('311&amp;313'!$I:$I, '311&amp;313'!$C:$C, "Comp", '311&amp;313'!$M:$M, "2016-17")/100000</f>
        <v>5.89</v>
      </c>
      <c r="G5" s="2">
        <f>SUMIFS('311&amp;313'!$I:$I, '311&amp;313'!$C:$C, "Comp", '311&amp;313'!$M:$M, "2017-18")/100000</f>
        <v>2.9519000000000002</v>
      </c>
      <c r="H5" s="2">
        <f>SUMIFS('311&amp;313'!$I:$I, '311&amp;313'!$C:$C, "Comp", '311&amp;313'!$M:$M, "2018-19")/100000</f>
        <v>1.0438000000000001</v>
      </c>
      <c r="I5" s="2">
        <f>SUMIFS('311&amp;313'!$I:$I, '311&amp;313'!$C:$C, "Comp", '311&amp;313'!$M:$M, "2019-20")/100000</f>
        <v>0</v>
      </c>
      <c r="J5" s="84"/>
    </row>
    <row r="6" spans="2:10" ht="15.6" x14ac:dyDescent="0.3">
      <c r="B6" t="s">
        <v>95</v>
      </c>
      <c r="C6" s="23" t="s">
        <v>102</v>
      </c>
      <c r="D6" s="5">
        <v>3</v>
      </c>
      <c r="E6" s="2">
        <f>SUMIFS('311&amp;313'!$I:$I, '311&amp;313'!$C:$C, "EE", '311&amp;313'!$M:$M, "2015-16")/100000</f>
        <v>1.3</v>
      </c>
      <c r="F6" s="2">
        <f>SUMIFS('311&amp;313'!$I:$I, '311&amp;313'!$C:$C, "EE", '311&amp;313'!$M:$M, "2016-17")/100000</f>
        <v>1.3</v>
      </c>
      <c r="G6" s="2">
        <f>SUMIFS('311&amp;313'!$I:$I, '311&amp;313'!$C:$C, "EE", '311&amp;313'!$M:$M, "2017-18")/100000</f>
        <v>0</v>
      </c>
      <c r="H6" s="2">
        <f>SUMIFS('311&amp;313'!$I:$I, '311&amp;313'!$C:$C, "EE", '311&amp;313'!$M:$M, "2018-19")/100000</f>
        <v>5.6774500000000003</v>
      </c>
      <c r="I6" s="2">
        <f>SUMIFS('311&amp;313'!$I:$I, '311&amp;313'!$C:$C, "EE", '311&amp;313'!$M:$M, "2019-20")/100000</f>
        <v>0</v>
      </c>
      <c r="J6" s="84"/>
    </row>
    <row r="7" spans="2:10" ht="15.6" x14ac:dyDescent="0.3">
      <c r="B7" t="s">
        <v>103</v>
      </c>
      <c r="C7" s="23" t="s">
        <v>103</v>
      </c>
      <c r="D7" s="5">
        <v>4</v>
      </c>
      <c r="E7" s="2">
        <f>SUMIFS('311&amp;313'!$I:$I, '311&amp;313'!$C:$C, "eLEX", '311&amp;313'!$M:$M, "2015-16")/100000</f>
        <v>0</v>
      </c>
      <c r="F7" s="2">
        <f>SUMIFS('311&amp;313'!$I:$I, '311&amp;313'!$C:$C, "eLEX", '311&amp;313'!$M:$M, "2016-17")/100000</f>
        <v>0.6</v>
      </c>
      <c r="G7" s="2">
        <f>SUMIFS('311&amp;313'!$I:$I, '311&amp;313'!$C:$C, "eLEX", '311&amp;313'!$M:$M, "2017-18")/100000</f>
        <v>0</v>
      </c>
      <c r="H7" s="2">
        <f>SUMIFS('311&amp;313'!$I:$I, '311&amp;313'!$C:$C, "eLEX", '311&amp;313'!$M:$M, "2018-19")/100000</f>
        <v>1</v>
      </c>
      <c r="I7" s="2">
        <f>SUMIFS('311&amp;313'!$I:$I, '311&amp;313'!$C:$C, "eLEX", '311&amp;313'!$M:$M, "2019-20")/100000</f>
        <v>0</v>
      </c>
      <c r="J7" s="84"/>
    </row>
    <row r="8" spans="2:10" ht="15.6" x14ac:dyDescent="0.3">
      <c r="B8" t="s">
        <v>96</v>
      </c>
      <c r="C8" s="23" t="s">
        <v>96</v>
      </c>
      <c r="D8" s="5">
        <v>5</v>
      </c>
      <c r="E8" s="2">
        <f>SUMIFS('311&amp;313'!$I:$I, '311&amp;313'!$C:$C, "ETC", '311&amp;313'!$M:$M, "2015-16")/100000</f>
        <v>0</v>
      </c>
      <c r="F8" s="2">
        <f>SUMIFS('311&amp;313'!$I:$I, '311&amp;313'!$C:$C, "ETC", '311&amp;313'!$M:$M, "2016-17")/100000</f>
        <v>3.5</v>
      </c>
      <c r="G8" s="2">
        <f>SUMIFS('311&amp;313'!$I:$I, '311&amp;313'!$C:$C, "ETC", '311&amp;313'!$M:$M, "2017-18")/100000</f>
        <v>1.2942199999999999</v>
      </c>
      <c r="H8" s="2">
        <f>SUMIFS('311&amp;313'!$I:$I, '311&amp;313'!$C:$C, "ETC", '311&amp;313'!$M:$M, "2018-19")/100000</f>
        <v>1</v>
      </c>
      <c r="I8" s="2">
        <f>SUMIFS('311&amp;313'!$I:$I, '311&amp;313'!$C:$C, "ETC", '311&amp;313'!$M:$M, "2019-20")/100000</f>
        <v>0</v>
      </c>
      <c r="J8" s="84"/>
    </row>
    <row r="9" spans="2:10" ht="15.6" x14ac:dyDescent="0.3">
      <c r="B9" t="s">
        <v>97</v>
      </c>
      <c r="C9" s="23" t="s">
        <v>97</v>
      </c>
      <c r="D9" s="5">
        <v>6</v>
      </c>
      <c r="E9" s="2">
        <f>SUMIFS('311&amp;313'!$I:$I, '311&amp;313'!$C:$C, "IT", '311&amp;313'!$M:$M, "2015-16")/100000</f>
        <v>2.6</v>
      </c>
      <c r="F9" s="2">
        <f>SUMIFS('311&amp;313'!$I:$I, '311&amp;313'!$C:$C, "IT", '311&amp;313'!$M:$M, "2016-17")/100000</f>
        <v>0</v>
      </c>
      <c r="G9" s="2">
        <f>SUMIFS('311&amp;313'!$I:$I, '311&amp;313'!$C:$C, "IT", '311&amp;313'!$M:$M, "2017-18")/100000</f>
        <v>6.6432000000000002</v>
      </c>
      <c r="H9" s="2">
        <f>SUMIFS('311&amp;313'!$I:$I, '311&amp;313'!$C:$C, "IT", '311&amp;313'!$M:$M, "2018-19")/100000</f>
        <v>0</v>
      </c>
      <c r="I9" s="2">
        <f>SUMIFS('311&amp;313'!$I:$I, '311&amp;313'!$C:$C, "IT", '311&amp;313'!$M:$M, "2019-20")/100000</f>
        <v>0</v>
      </c>
      <c r="J9" s="84"/>
    </row>
    <row r="10" spans="2:10" ht="15.6" x14ac:dyDescent="0.3">
      <c r="B10" t="s">
        <v>98</v>
      </c>
      <c r="C10" s="23" t="s">
        <v>104</v>
      </c>
      <c r="D10" s="5">
        <v>7</v>
      </c>
      <c r="E10" s="2">
        <f>SUMIFS('311&amp;313'!$I:$I, '311&amp;313'!$C:$C, "ME", '311&amp;313'!$M:$M, "2015-16")/100000</f>
        <v>20</v>
      </c>
      <c r="F10" s="2">
        <f>SUMIFS('311&amp;313'!$I:$I, '311&amp;313'!$C:$C, "ME", '311&amp;313'!$M:$M, "2016-17")/100000</f>
        <v>8.6</v>
      </c>
      <c r="G10" s="2">
        <f>SUMIFS('311&amp;313'!$I:$I, '311&amp;313'!$C:$C, "ME", '311&amp;313'!$M:$M, "2017-18")/100000</f>
        <v>37</v>
      </c>
      <c r="H10" s="2">
        <f>SUMIFS('311&amp;313'!$I:$I, '311&amp;313'!$C:$C, "ME", '311&amp;313'!$M:$M, "2018-19")/100000</f>
        <v>14.06733</v>
      </c>
      <c r="I10" s="2">
        <f>SUMIFS('311&amp;313'!$I:$I, '311&amp;313'!$C:$C, "ME", '311&amp;313'!$M:$M, "2019-20")/100000</f>
        <v>9.8000000000000007</v>
      </c>
      <c r="J10" s="84"/>
    </row>
    <row r="11" spans="2:10" ht="15.6" x14ac:dyDescent="0.3">
      <c r="B11" t="s">
        <v>99</v>
      </c>
      <c r="C11" s="23" t="s">
        <v>105</v>
      </c>
      <c r="D11" s="5">
        <v>8</v>
      </c>
      <c r="E11" s="2">
        <f>SUMIFS('311&amp;313'!$I:$I, '311&amp;313'!$C:$C, "PE", '311&amp;313'!$M:$M, "2015-16")/100000</f>
        <v>0</v>
      </c>
      <c r="F11" s="2">
        <f>SUMIFS('311&amp;313'!$I:$I, '311&amp;313'!$C:$C, "PE", '311&amp;313'!$M:$M, "2016-17")/100000</f>
        <v>2</v>
      </c>
      <c r="G11" s="2">
        <f>SUMIFS('311&amp;313'!$I:$I, '311&amp;313'!$C:$C, "PE", '311&amp;313'!$M:$M, "2017-18")/100000</f>
        <v>0</v>
      </c>
      <c r="H11" s="2">
        <f>SUMIFS('311&amp;313'!$I:$I, '311&amp;313'!$C:$C, "PE", '311&amp;313'!$M:$M, "2018-19")/100000</f>
        <v>18.079999999999998</v>
      </c>
      <c r="I11" s="2">
        <f>SUMIFS('311&amp;313'!$I:$I, '311&amp;313'!$C:$C, "PE", '311&amp;313'!$M:$M, "2019-20")/100000</f>
        <v>16</v>
      </c>
      <c r="J11" s="84"/>
    </row>
    <row r="12" spans="2:10" ht="15.6" x14ac:dyDescent="0.3">
      <c r="B12" t="s">
        <v>106</v>
      </c>
      <c r="C12" s="23" t="s">
        <v>106</v>
      </c>
      <c r="D12" s="8">
        <v>9</v>
      </c>
      <c r="E12" s="2">
        <f>SUMIFS('311&amp;313'!$I:$I, '311&amp;313'!$C:$C, "MBA", '311&amp;313'!$M:$M, "2015-16")/100000</f>
        <v>0</v>
      </c>
      <c r="F12" s="2">
        <f>SUMIFS('311&amp;313'!$I:$I, '311&amp;313'!$C:$C, "MBA", '311&amp;313'!$M:$M, "2016-17")/100000</f>
        <v>0</v>
      </c>
      <c r="G12" s="2">
        <f>SUMIFS('311&amp;313'!$I:$I, '311&amp;313'!$C:$C, "MBA", '311&amp;313'!$M:$M, "2017-18")/100000</f>
        <v>0</v>
      </c>
      <c r="H12" s="2">
        <f>SUMIFS('311&amp;313'!$I:$I, '311&amp;313'!$C:$C, "MBA", '311&amp;313'!$M:$M, "2018-19")/100000</f>
        <v>0</v>
      </c>
      <c r="I12" s="2">
        <f>SUMIFS('311&amp;313'!$I:$I, '311&amp;313'!$C:$C, "MBA", '311&amp;313'!$M:$M, "2019-20")/100000</f>
        <v>0</v>
      </c>
      <c r="J12" s="85"/>
    </row>
    <row r="13" spans="2:10" ht="45" customHeight="1" x14ac:dyDescent="0.3">
      <c r="B13" t="s">
        <v>107</v>
      </c>
      <c r="C13" s="3" t="s">
        <v>108</v>
      </c>
      <c r="D13" s="3"/>
      <c r="E13" s="7">
        <f>COUNTIF(E4:E12, "&gt;0")</f>
        <v>5</v>
      </c>
      <c r="F13" s="7">
        <f t="shared" ref="F13:I13" si="0">COUNTIF(F4:F12, "&gt;0")</f>
        <v>6</v>
      </c>
      <c r="G13" s="7">
        <f t="shared" si="0"/>
        <v>4</v>
      </c>
      <c r="H13" s="7">
        <f t="shared" si="0"/>
        <v>6</v>
      </c>
      <c r="I13" s="7">
        <f t="shared" si="0"/>
        <v>2</v>
      </c>
      <c r="J13" s="6">
        <f>SUM(E13:I13)/D12</f>
        <v>2.5555555555555554</v>
      </c>
    </row>
  </sheetData>
  <mergeCells count="2">
    <mergeCell ref="C2:J2"/>
    <mergeCell ref="J3:J1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311&amp;313 (2)</vt:lpstr>
      <vt:lpstr>311&amp;313</vt:lpstr>
      <vt:lpstr>Summary 311</vt:lpstr>
      <vt:lpstr>Summary 313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Admin</cp:lastModifiedBy>
  <dcterms:created xsi:type="dcterms:W3CDTF">2021-01-11T07:34:08Z</dcterms:created>
  <dcterms:modified xsi:type="dcterms:W3CDTF">2021-06-06T06:35:59Z</dcterms:modified>
</cp:coreProperties>
</file>